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NA\2023\Commissions\AG\2023 06 10\"/>
    </mc:Choice>
  </mc:AlternateContent>
  <bookViews>
    <workbookView xWindow="-120" yWindow="-120" windowWidth="24240" windowHeight="13140" firstSheet="93" activeTab="100"/>
  </bookViews>
  <sheets>
    <sheet name="DEB" sheetId="2" r:id="rId1"/>
    <sheet name="DEB1" sheetId="3" r:id="rId2"/>
    <sheet name="1 COMPET Hiver" sheetId="55" r:id="rId3"/>
    <sheet name="1 COMPET Eté" sheetId="144" r:id="rId4"/>
    <sheet name="1 COMPET INTER CLUBS" sheetId="56" r:id="rId5"/>
    <sheet name="1 COMPETITION MASTERS" sheetId="137" r:id="rId6"/>
    <sheet name="1 Cross" sheetId="132" r:id="rId7"/>
    <sheet name="1 MEETING" sheetId="53" r:id="rId8"/>
    <sheet name="1 Marche" sheetId="117" r:id="rId9"/>
    <sheet name="1 FCT" sheetId="138" r:id="rId10"/>
    <sheet name="FIN1" sheetId="59" r:id="rId11"/>
    <sheet name="CUMUL 1" sheetId="60" r:id="rId12"/>
    <sheet name="DEB2" sheetId="61" r:id="rId13"/>
    <sheet name="2 A POLE Stage" sheetId="133" r:id="rId14"/>
    <sheet name="2 A POLE Entrainement" sheetId="65" r:id="rId15"/>
    <sheet name="2 A POLE Equipement" sheetId="67" r:id="rId16"/>
    <sheet name="2 A POLE Suivis" sheetId="66" r:id="rId17"/>
    <sheet name="2 A Aide performance" sheetId="131" r:id="rId18"/>
    <sheet name="2 A Deplacement" sheetId="157" r:id="rId19"/>
    <sheet name="2 A FCT" sheetId="140" r:id="rId20"/>
    <sheet name="2 B Stages" sheetId="8" r:id="rId21"/>
    <sheet name="2 B KINE CHPT FRANCE" sheetId="149" r:id="rId22"/>
    <sheet name="2 C Selection" sheetId="145" r:id="rId23"/>
    <sheet name="2 E ETR" sheetId="10" r:id="rId24"/>
    <sheet name="FIN2" sheetId="62" r:id="rId25"/>
    <sheet name="CUMUL 2" sheetId="64" r:id="rId26"/>
    <sheet name="DEB3" sheetId="68" r:id="rId27"/>
    <sheet name="3 Equip Athlé" sheetId="151" r:id="rId28"/>
    <sheet name="3 Pass Athlé" sheetId="17" r:id="rId29"/>
    <sheet name="3 Sélections Athlé 2028" sheetId="72" r:id="rId30"/>
    <sheet name="3 Stage JEUNES" sheetId="71" r:id="rId31"/>
    <sheet name="3 ETR Jeunes" sheetId="108" r:id="rId32"/>
    <sheet name="FIN3" sheetId="69" r:id="rId33"/>
    <sheet name="CUMUL 3" sheetId="70" r:id="rId34"/>
    <sheet name="DEB4" sheetId="73" r:id="rId35"/>
    <sheet name="4A Courses HS" sheetId="18" r:id="rId36"/>
    <sheet name="4A Selection" sheetId="107" r:id="rId37"/>
    <sheet name="4B Autres" sheetId="23" r:id="rId38"/>
    <sheet name="4A CROSS" sheetId="155" r:id="rId39"/>
    <sheet name="4A MaNo" sheetId="156" r:id="rId40"/>
    <sheet name="4 FCT" sheetId="139" r:id="rId41"/>
    <sheet name="FIN4" sheetId="74" r:id="rId42"/>
    <sheet name="CUMUL 4" sheetId="75" r:id="rId43"/>
    <sheet name="DEB5" sheetId="77" r:id="rId44"/>
    <sheet name="5 ATHLE SANTE MNTP" sheetId="19" r:id="rId45"/>
    <sheet name="5 ATHLE SANTE Tous en forme" sheetId="128" r:id="rId46"/>
    <sheet name="5 Défis" sheetId="146" r:id="rId47"/>
    <sheet name="5 Lycée" sheetId="147" r:id="rId48"/>
    <sheet name="5 ETR" sheetId="141" r:id="rId49"/>
    <sheet name="FIN5" sheetId="78" r:id="rId50"/>
    <sheet name="CUMUL 5" sheetId="79" r:id="rId51"/>
    <sheet name="DEB6" sheetId="76" r:id="rId52"/>
    <sheet name="6A FORMATIONS DIRIGEANTS" sheetId="134" r:id="rId53"/>
    <sheet name="6B FORMATIONS Officiels" sheetId="135" r:id="rId54"/>
    <sheet name="6C FORMATIONS Entraineurs" sheetId="27" r:id="rId55"/>
    <sheet name="6D FORMATIONS Salariés" sheetId="91" r:id="rId56"/>
    <sheet name="FIN6" sheetId="80" r:id="rId57"/>
    <sheet name="CUMUL 6" sheetId="81" r:id="rId58"/>
    <sheet name="DEB7" sheetId="82" r:id="rId59"/>
    <sheet name="7A Relations CDA" sheetId="14" r:id="rId60"/>
    <sheet name="7A Relations Autres" sheetId="92" r:id="rId61"/>
    <sheet name="7A Anim plage" sheetId="142" r:id="rId62"/>
    <sheet name="7A Job Dating" sheetId="152" r:id="rId63"/>
    <sheet name="7A Soirée athlé" sheetId="126" r:id="rId64"/>
    <sheet name="7B Internet" sheetId="94" r:id="rId65"/>
    <sheet name="7 B LICENCES" sheetId="13" r:id="rId66"/>
    <sheet name="FIN7" sheetId="83" r:id="rId67"/>
    <sheet name="CUMUL 7" sheetId="84" r:id="rId68"/>
    <sheet name="DEB8" sheetId="85" r:id="rId69"/>
    <sheet name="8A AG LANA" sheetId="28" r:id="rId70"/>
    <sheet name="8A AG FFA" sheetId="101" r:id="rId71"/>
    <sheet name="8A Com Dir" sheetId="29" r:id="rId72"/>
    <sheet name="8A Bur Exe" sheetId="16" r:id="rId73"/>
    <sheet name="8A HT NIV" sheetId="103" r:id="rId74"/>
    <sheet name="8A Communication" sheetId="99" r:id="rId75"/>
    <sheet name="8 A COT" sheetId="143" r:id="rId76"/>
    <sheet name="8A RUNNING" sheetId="116" r:id="rId77"/>
    <sheet name="8A CRJ" sheetId="154" r:id="rId78"/>
    <sheet name="8A Marche" sheetId="100" r:id="rId79"/>
    <sheet name="8A CSE" sheetId="102" r:id="rId80"/>
    <sheet name="8 A CSO" sheetId="58" r:id="rId81"/>
    <sheet name="8 A CSR" sheetId="153" r:id="rId82"/>
    <sheet name="Médailles" sheetId="130" r:id="rId83"/>
    <sheet name="8 A HANDISPORTS" sheetId="21" r:id="rId84"/>
    <sheet name="8 A MASTERS" sheetId="54" r:id="rId85"/>
    <sheet name="8A Médical" sheetId="150" r:id="rId86"/>
    <sheet name="8A Formations" sheetId="30" r:id="rId87"/>
    <sheet name="FIN8" sheetId="86" r:id="rId88"/>
    <sheet name="CUMUL 8" sheetId="87" r:id="rId89"/>
    <sheet name="DEB9" sheetId="88" r:id="rId90"/>
    <sheet name="9A Affranchissement" sheetId="33" r:id="rId91"/>
    <sheet name="9A Honoraires" sheetId="95" r:id="rId92"/>
    <sheet name="9B Fournitures Location" sheetId="96" r:id="rId93"/>
    <sheet name="9B Impôts" sheetId="11" r:id="rId94"/>
    <sheet name="9B Amortissement" sheetId="97" r:id="rId95"/>
    <sheet name="9C Fonctionnement" sheetId="98" r:id="rId96"/>
    <sheet name="FIN9" sheetId="89" r:id="rId97"/>
    <sheet name="CUMUL 9" sheetId="90" r:id="rId98"/>
    <sheet name="FIN" sheetId="4" r:id="rId99"/>
    <sheet name="SALAIRES" sheetId="106" r:id="rId100"/>
    <sheet name="CUMUL ACTIONS" sheetId="5" r:id="rId101"/>
  </sheets>
  <definedNames>
    <definedName name="_xlnm.Print_Area" localSheetId="100">'CUMUL ACTIONS'!$A$1:$G$47</definedName>
  </definedNames>
  <calcPr calcId="162913"/>
</workbook>
</file>

<file path=xl/calcChain.xml><?xml version="1.0" encoding="utf-8"?>
<calcChain xmlns="http://schemas.openxmlformats.org/spreadsheetml/2006/main">
  <c r="H46" i="5" l="1"/>
  <c r="H45" i="5"/>
  <c r="H44" i="5"/>
  <c r="H43" i="5"/>
  <c r="H42" i="5"/>
  <c r="D46" i="5"/>
  <c r="D45" i="5"/>
  <c r="D44" i="5"/>
  <c r="D43" i="5"/>
  <c r="D42" i="5"/>
  <c r="H40" i="5" l="1"/>
  <c r="H33" i="13" l="1"/>
  <c r="H30" i="152"/>
  <c r="D37" i="152"/>
  <c r="D7" i="152"/>
  <c r="D7" i="28"/>
  <c r="D33" i="106" l="1"/>
  <c r="G16" i="135" l="1"/>
  <c r="C39" i="135"/>
  <c r="C39" i="8"/>
  <c r="G16" i="8"/>
  <c r="B41" i="80" l="1"/>
  <c r="H46" i="157" l="1"/>
  <c r="G46" i="157"/>
  <c r="F46" i="157"/>
  <c r="H45" i="157"/>
  <c r="G45" i="157"/>
  <c r="F45" i="157"/>
  <c r="H44" i="157"/>
  <c r="H42" i="157" s="1"/>
  <c r="G44" i="157"/>
  <c r="F44" i="157"/>
  <c r="H43" i="157"/>
  <c r="G43" i="157"/>
  <c r="G42" i="157" s="1"/>
  <c r="F43" i="157"/>
  <c r="F42" i="157"/>
  <c r="D42" i="157"/>
  <c r="C42" i="157"/>
  <c r="B42" i="157"/>
  <c r="H36" i="157"/>
  <c r="G36" i="157"/>
  <c r="F36" i="157"/>
  <c r="D36" i="157"/>
  <c r="C36" i="157"/>
  <c r="B36" i="157"/>
  <c r="H32" i="157"/>
  <c r="G32" i="157"/>
  <c r="F32" i="157"/>
  <c r="D32" i="157"/>
  <c r="C32" i="157"/>
  <c r="B32" i="157"/>
  <c r="D28" i="157"/>
  <c r="C28" i="157"/>
  <c r="B28" i="157"/>
  <c r="D19" i="157"/>
  <c r="C19" i="157"/>
  <c r="B19" i="157"/>
  <c r="H13" i="157"/>
  <c r="G13" i="157"/>
  <c r="F13" i="157"/>
  <c r="D13" i="157"/>
  <c r="C13" i="157"/>
  <c r="B13" i="157"/>
  <c r="H6" i="157"/>
  <c r="G6" i="157"/>
  <c r="F6" i="157"/>
  <c r="D6" i="157"/>
  <c r="C6" i="157"/>
  <c r="B6" i="157"/>
  <c r="C5" i="157" l="1"/>
  <c r="C41" i="157" s="1"/>
  <c r="C47" i="157" s="1"/>
  <c r="D5" i="157"/>
  <c r="D41" i="157" s="1"/>
  <c r="F5" i="157"/>
  <c r="F41" i="157" s="1"/>
  <c r="F47" i="157" s="1"/>
  <c r="B5" i="157"/>
  <c r="B41" i="157" s="1"/>
  <c r="G5" i="157"/>
  <c r="G41" i="157" s="1"/>
  <c r="G47" i="157" s="1"/>
  <c r="H5" i="157"/>
  <c r="H41" i="157" s="1"/>
  <c r="H47" i="157" s="1"/>
  <c r="H49" i="157"/>
  <c r="D47" i="157"/>
  <c r="G49" i="157"/>
  <c r="B47" i="157"/>
  <c r="F49" i="157" l="1"/>
  <c r="H43" i="132"/>
  <c r="H44" i="132"/>
  <c r="H45" i="132"/>
  <c r="H46" i="132"/>
  <c r="H43" i="144"/>
  <c r="H44" i="144"/>
  <c r="H45" i="144"/>
  <c r="H46" i="144"/>
  <c r="H43" i="55"/>
  <c r="H44" i="55"/>
  <c r="H45" i="55"/>
  <c r="H46" i="55"/>
  <c r="H43" i="56"/>
  <c r="H44" i="56"/>
  <c r="H45" i="56"/>
  <c r="H46" i="56"/>
  <c r="H43" i="137"/>
  <c r="H42" i="137" s="1"/>
  <c r="H44" i="137"/>
  <c r="H45" i="137"/>
  <c r="H46" i="137"/>
  <c r="H43" i="53"/>
  <c r="H44" i="53"/>
  <c r="H45" i="53"/>
  <c r="H46" i="53"/>
  <c r="H43" i="117"/>
  <c r="H42" i="117" s="1"/>
  <c r="H44" i="117"/>
  <c r="H45" i="117"/>
  <c r="H46" i="117"/>
  <c r="H43" i="138"/>
  <c r="H44" i="138"/>
  <c r="H45" i="138"/>
  <c r="H46" i="138"/>
  <c r="H36" i="132"/>
  <c r="H36" i="144"/>
  <c r="H36" i="55"/>
  <c r="H36" i="56"/>
  <c r="H36" i="137"/>
  <c r="H36" i="53"/>
  <c r="H36" i="117"/>
  <c r="H36" i="138"/>
  <c r="H32" i="132"/>
  <c r="H32" i="144"/>
  <c r="H32" i="55"/>
  <c r="H32" i="56"/>
  <c r="H32" i="137"/>
  <c r="H32" i="53"/>
  <c r="H32" i="117"/>
  <c r="H32" i="138"/>
  <c r="H13" i="132"/>
  <c r="H13" i="144"/>
  <c r="H13" i="55"/>
  <c r="H13" i="56"/>
  <c r="H13" i="137"/>
  <c r="H13" i="53"/>
  <c r="H13" i="117"/>
  <c r="H13" i="138"/>
  <c r="H6" i="132"/>
  <c r="H5" i="132" s="1"/>
  <c r="H41" i="132" s="1"/>
  <c r="H6" i="144"/>
  <c r="H6" i="55"/>
  <c r="H6" i="56"/>
  <c r="H6" i="137"/>
  <c r="H5" i="137" s="1"/>
  <c r="H41" i="137" s="1"/>
  <c r="H47" i="137" s="1"/>
  <c r="H6" i="53"/>
  <c r="H5" i="53" s="1"/>
  <c r="H41" i="53" s="1"/>
  <c r="H6" i="117"/>
  <c r="H5" i="117" s="1"/>
  <c r="H41" i="117" s="1"/>
  <c r="H47" i="117" s="1"/>
  <c r="H6" i="138"/>
  <c r="D42" i="132"/>
  <c r="D42" i="144"/>
  <c r="D42" i="55"/>
  <c r="D42" i="56"/>
  <c r="D42" i="137"/>
  <c r="D42" i="53"/>
  <c r="D42" i="117"/>
  <c r="D42" i="138"/>
  <c r="D36" i="132"/>
  <c r="D36" i="144"/>
  <c r="D36" i="55"/>
  <c r="D36" i="56"/>
  <c r="D36" i="137"/>
  <c r="D36" i="53"/>
  <c r="D36" i="117"/>
  <c r="D36" i="138"/>
  <c r="D32" i="132"/>
  <c r="D32" i="144"/>
  <c r="D32" i="55"/>
  <c r="D32" i="56"/>
  <c r="D32" i="137"/>
  <c r="D32" i="53"/>
  <c r="D32" i="117"/>
  <c r="D32" i="138"/>
  <c r="D28" i="132"/>
  <c r="D28" i="144"/>
  <c r="D28" i="55"/>
  <c r="D28" i="56"/>
  <c r="D28" i="137"/>
  <c r="D28" i="53"/>
  <c r="D28" i="117"/>
  <c r="D28" i="138"/>
  <c r="D19" i="132"/>
  <c r="D19" i="144"/>
  <c r="D19" i="55"/>
  <c r="D19" i="56"/>
  <c r="D19" i="137"/>
  <c r="D19" i="53"/>
  <c r="D19" i="117"/>
  <c r="D19" i="138"/>
  <c r="D13" i="132"/>
  <c r="D13" i="144"/>
  <c r="D13" i="55"/>
  <c r="D13" i="56"/>
  <c r="D13" i="137"/>
  <c r="D13" i="53"/>
  <c r="D13" i="117"/>
  <c r="D13" i="138"/>
  <c r="D6" i="132"/>
  <c r="D5" i="132" s="1"/>
  <c r="D41" i="132" s="1"/>
  <c r="D6" i="144"/>
  <c r="D6" i="55"/>
  <c r="D6" i="56"/>
  <c r="D6" i="137"/>
  <c r="D5" i="137" s="1"/>
  <c r="D41" i="137" s="1"/>
  <c r="D6" i="53"/>
  <c r="D6" i="117"/>
  <c r="D5" i="117" s="1"/>
  <c r="D41" i="117" s="1"/>
  <c r="D6" i="138"/>
  <c r="H7" i="60"/>
  <c r="H8" i="60"/>
  <c r="H9" i="60"/>
  <c r="H10" i="60"/>
  <c r="H11" i="60"/>
  <c r="H12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3" i="60"/>
  <c r="H34" i="60"/>
  <c r="H35" i="60"/>
  <c r="H37" i="60"/>
  <c r="H36" i="60" s="1"/>
  <c r="H38" i="60"/>
  <c r="H39" i="60"/>
  <c r="H40" i="60"/>
  <c r="D7" i="60"/>
  <c r="D8" i="60"/>
  <c r="D9" i="60"/>
  <c r="D10" i="60"/>
  <c r="D11" i="60"/>
  <c r="D12" i="60"/>
  <c r="D14" i="60"/>
  <c r="D15" i="60"/>
  <c r="D16" i="60"/>
  <c r="D17" i="60"/>
  <c r="D18" i="60"/>
  <c r="D20" i="60"/>
  <c r="D21" i="60"/>
  <c r="D22" i="60"/>
  <c r="D23" i="60"/>
  <c r="D24" i="60"/>
  <c r="D25" i="60"/>
  <c r="D26" i="60"/>
  <c r="D27" i="60"/>
  <c r="D29" i="60"/>
  <c r="D30" i="60"/>
  <c r="D31" i="60"/>
  <c r="D33" i="60"/>
  <c r="D34" i="60"/>
  <c r="D35" i="60"/>
  <c r="D37" i="60"/>
  <c r="D36" i="60" s="1"/>
  <c r="D38" i="60"/>
  <c r="D39" i="60"/>
  <c r="D40" i="60"/>
  <c r="D43" i="60"/>
  <c r="D44" i="60"/>
  <c r="H44" i="60" s="1"/>
  <c r="D45" i="60"/>
  <c r="H45" i="60" s="1"/>
  <c r="D46" i="60"/>
  <c r="H46" i="60" s="1"/>
  <c r="H6" i="133"/>
  <c r="H6" i="65"/>
  <c r="H6" i="67"/>
  <c r="H6" i="66"/>
  <c r="H6" i="131"/>
  <c r="H6" i="140"/>
  <c r="H6" i="8"/>
  <c r="H6" i="149"/>
  <c r="H6" i="145"/>
  <c r="H6" i="10"/>
  <c r="H13" i="133"/>
  <c r="H13" i="65"/>
  <c r="H13" i="67"/>
  <c r="H13" i="66"/>
  <c r="H13" i="131"/>
  <c r="H13" i="140"/>
  <c r="H13" i="8"/>
  <c r="H13" i="149"/>
  <c r="H13" i="145"/>
  <c r="H13" i="10"/>
  <c r="H32" i="133"/>
  <c r="H32" i="65"/>
  <c r="H32" i="67"/>
  <c r="H32" i="66"/>
  <c r="H32" i="131"/>
  <c r="H32" i="140"/>
  <c r="H32" i="8"/>
  <c r="H32" i="149"/>
  <c r="H32" i="145"/>
  <c r="H32" i="10"/>
  <c r="H36" i="133"/>
  <c r="H36" i="65"/>
  <c r="H36" i="67"/>
  <c r="H36" i="66"/>
  <c r="H36" i="131"/>
  <c r="H36" i="140"/>
  <c r="H36" i="8"/>
  <c r="H36" i="149"/>
  <c r="H36" i="145"/>
  <c r="H36" i="10"/>
  <c r="H43" i="133"/>
  <c r="H44" i="133"/>
  <c r="H45" i="133"/>
  <c r="H46" i="133"/>
  <c r="H43" i="65"/>
  <c r="H44" i="65"/>
  <c r="H45" i="65"/>
  <c r="H46" i="65"/>
  <c r="H43" i="67"/>
  <c r="H44" i="67"/>
  <c r="H45" i="67"/>
  <c r="H46" i="67"/>
  <c r="H43" i="66"/>
  <c r="H44" i="66"/>
  <c r="H45" i="66"/>
  <c r="H46" i="66"/>
  <c r="H43" i="131"/>
  <c r="H44" i="131"/>
  <c r="H45" i="131"/>
  <c r="H46" i="131"/>
  <c r="H43" i="140"/>
  <c r="H45" i="140"/>
  <c r="H46" i="140"/>
  <c r="H43" i="8"/>
  <c r="H44" i="8"/>
  <c r="H45" i="8"/>
  <c r="H46" i="8"/>
  <c r="H43" i="149"/>
  <c r="H44" i="149"/>
  <c r="H45" i="149"/>
  <c r="H46" i="149"/>
  <c r="H43" i="145"/>
  <c r="H44" i="145"/>
  <c r="H45" i="145"/>
  <c r="H46" i="145"/>
  <c r="H43" i="10"/>
  <c r="H44" i="10"/>
  <c r="H45" i="10"/>
  <c r="H46" i="10"/>
  <c r="D42" i="133"/>
  <c r="D42" i="65"/>
  <c r="D42" i="67"/>
  <c r="D42" i="66"/>
  <c r="D42" i="131"/>
  <c r="D42" i="140"/>
  <c r="D42" i="8"/>
  <c r="D42" i="149"/>
  <c r="D42" i="145"/>
  <c r="D42" i="10"/>
  <c r="D36" i="133"/>
  <c r="D36" i="65"/>
  <c r="D36" i="67"/>
  <c r="D36" i="66"/>
  <c r="D36" i="131"/>
  <c r="D36" i="140"/>
  <c r="D36" i="8"/>
  <c r="D36" i="149"/>
  <c r="D36" i="145"/>
  <c r="D36" i="10"/>
  <c r="D32" i="133"/>
  <c r="D32" i="65"/>
  <c r="D32" i="67"/>
  <c r="D32" i="66"/>
  <c r="D32" i="131"/>
  <c r="D32" i="140"/>
  <c r="D32" i="8"/>
  <c r="D32" i="149"/>
  <c r="D32" i="145"/>
  <c r="D32" i="10"/>
  <c r="D28" i="133"/>
  <c r="D28" i="65"/>
  <c r="D28" i="67"/>
  <c r="D28" i="66"/>
  <c r="D28" i="131"/>
  <c r="D28" i="140"/>
  <c r="D28" i="8"/>
  <c r="D28" i="149"/>
  <c r="D28" i="145"/>
  <c r="D28" i="10"/>
  <c r="D19" i="133"/>
  <c r="D19" i="65"/>
  <c r="D19" i="67"/>
  <c r="D19" i="66"/>
  <c r="D19" i="131"/>
  <c r="D19" i="140"/>
  <c r="D19" i="8"/>
  <c r="D19" i="149"/>
  <c r="D19" i="145"/>
  <c r="D19" i="10"/>
  <c r="D13" i="133"/>
  <c r="D13" i="65"/>
  <c r="D13" i="67"/>
  <c r="D13" i="66"/>
  <c r="D13" i="131"/>
  <c r="D13" i="140"/>
  <c r="D13" i="8"/>
  <c r="D13" i="149"/>
  <c r="D13" i="145"/>
  <c r="D13" i="10"/>
  <c r="D6" i="133"/>
  <c r="D6" i="65"/>
  <c r="D6" i="67"/>
  <c r="D6" i="66"/>
  <c r="D6" i="131"/>
  <c r="D6" i="140"/>
  <c r="D6" i="8"/>
  <c r="D6" i="149"/>
  <c r="D6" i="145"/>
  <c r="D6" i="10"/>
  <c r="H7" i="64"/>
  <c r="H8" i="64"/>
  <c r="H9" i="64"/>
  <c r="H10" i="64"/>
  <c r="H11" i="64"/>
  <c r="H12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3" i="64"/>
  <c r="H34" i="64"/>
  <c r="H35" i="64"/>
  <c r="H37" i="64"/>
  <c r="H36" i="64" s="1"/>
  <c r="H38" i="64"/>
  <c r="H39" i="64"/>
  <c r="H40" i="64"/>
  <c r="D7" i="64"/>
  <c r="D8" i="64"/>
  <c r="D9" i="64"/>
  <c r="D10" i="64"/>
  <c r="D11" i="64"/>
  <c r="D12" i="64"/>
  <c r="D14" i="64"/>
  <c r="D15" i="64"/>
  <c r="D16" i="64"/>
  <c r="D17" i="64"/>
  <c r="D18" i="64"/>
  <c r="D20" i="64"/>
  <c r="D21" i="64"/>
  <c r="D22" i="64"/>
  <c r="D23" i="64"/>
  <c r="D24" i="64"/>
  <c r="D25" i="64"/>
  <c r="D26" i="64"/>
  <c r="D27" i="64"/>
  <c r="D29" i="64"/>
  <c r="D30" i="64"/>
  <c r="D31" i="64"/>
  <c r="D33" i="64"/>
  <c r="D34" i="64"/>
  <c r="D35" i="64"/>
  <c r="D37" i="64"/>
  <c r="D36" i="64" s="1"/>
  <c r="D38" i="64"/>
  <c r="D39" i="64"/>
  <c r="D40" i="64"/>
  <c r="D43" i="64"/>
  <c r="D44" i="64"/>
  <c r="D45" i="64"/>
  <c r="H45" i="64" s="1"/>
  <c r="D46" i="64"/>
  <c r="H46" i="64" s="1"/>
  <c r="H6" i="151"/>
  <c r="H6" i="17"/>
  <c r="H6" i="72"/>
  <c r="H6" i="71"/>
  <c r="H6" i="108"/>
  <c r="H13" i="151"/>
  <c r="H13" i="17"/>
  <c r="H13" i="72"/>
  <c r="H13" i="71"/>
  <c r="H13" i="108"/>
  <c r="H32" i="151"/>
  <c r="H32" i="17"/>
  <c r="H32" i="72"/>
  <c r="H32" i="71"/>
  <c r="H32" i="108"/>
  <c r="H36" i="151"/>
  <c r="H36" i="17"/>
  <c r="H36" i="72"/>
  <c r="H36" i="71"/>
  <c r="H36" i="108"/>
  <c r="H42" i="151"/>
  <c r="H42" i="17"/>
  <c r="H42" i="72"/>
  <c r="H42" i="71"/>
  <c r="H42" i="108"/>
  <c r="D42" i="151"/>
  <c r="D42" i="17"/>
  <c r="D42" i="72"/>
  <c r="D42" i="71"/>
  <c r="D42" i="108"/>
  <c r="D36" i="151"/>
  <c r="D36" i="17"/>
  <c r="D36" i="72"/>
  <c r="D36" i="71"/>
  <c r="D36" i="108"/>
  <c r="D32" i="151"/>
  <c r="D32" i="17"/>
  <c r="D32" i="72"/>
  <c r="D32" i="71"/>
  <c r="D32" i="108"/>
  <c r="D28" i="151"/>
  <c r="D28" i="17"/>
  <c r="D28" i="72"/>
  <c r="D28" i="71"/>
  <c r="D28" i="108"/>
  <c r="D19" i="151"/>
  <c r="D19" i="17"/>
  <c r="D19" i="72"/>
  <c r="D19" i="71"/>
  <c r="D19" i="108"/>
  <c r="D13" i="151"/>
  <c r="D13" i="17"/>
  <c r="D13" i="72"/>
  <c r="D13" i="71"/>
  <c r="D13" i="108"/>
  <c r="D6" i="151"/>
  <c r="D6" i="17"/>
  <c r="D6" i="72"/>
  <c r="D6" i="71"/>
  <c r="D6" i="108"/>
  <c r="D7" i="70"/>
  <c r="D8" i="70"/>
  <c r="D9" i="70"/>
  <c r="D10" i="70"/>
  <c r="D11" i="70"/>
  <c r="D12" i="70"/>
  <c r="D14" i="70"/>
  <c r="D15" i="70"/>
  <c r="D16" i="70"/>
  <c r="D17" i="70"/>
  <c r="D18" i="70"/>
  <c r="D20" i="70"/>
  <c r="D21" i="70"/>
  <c r="D22" i="70"/>
  <c r="D23" i="70"/>
  <c r="D24" i="70"/>
  <c r="D25" i="70"/>
  <c r="D26" i="70"/>
  <c r="D27" i="70"/>
  <c r="D29" i="70"/>
  <c r="D30" i="70"/>
  <c r="D31" i="70"/>
  <c r="D33" i="70"/>
  <c r="D34" i="70"/>
  <c r="D35" i="70"/>
  <c r="D37" i="70"/>
  <c r="D36" i="70" s="1"/>
  <c r="D38" i="70"/>
  <c r="D39" i="70"/>
  <c r="D40" i="70"/>
  <c r="D43" i="70"/>
  <c r="H43" i="70" s="1"/>
  <c r="D44" i="70"/>
  <c r="H44" i="70" s="1"/>
  <c r="D45" i="70"/>
  <c r="H45" i="70" s="1"/>
  <c r="D46" i="70"/>
  <c r="H46" i="70" s="1"/>
  <c r="H7" i="70"/>
  <c r="H8" i="70"/>
  <c r="H9" i="70"/>
  <c r="H10" i="70"/>
  <c r="H11" i="70"/>
  <c r="H12" i="70"/>
  <c r="H14" i="70"/>
  <c r="H15" i="70"/>
  <c r="H16" i="70"/>
  <c r="H17" i="70"/>
  <c r="H18" i="70"/>
  <c r="H19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H33" i="70"/>
  <c r="H34" i="70"/>
  <c r="H35" i="70"/>
  <c r="H37" i="70"/>
  <c r="H36" i="70" s="1"/>
  <c r="H38" i="70"/>
  <c r="H39" i="70"/>
  <c r="H40" i="70"/>
  <c r="H46" i="156"/>
  <c r="G46" i="156"/>
  <c r="F46" i="156"/>
  <c r="H45" i="156"/>
  <c r="G45" i="156"/>
  <c r="F45" i="156"/>
  <c r="H44" i="156"/>
  <c r="G44" i="156"/>
  <c r="F44" i="156"/>
  <c r="H43" i="156"/>
  <c r="G43" i="156"/>
  <c r="F43" i="156"/>
  <c r="D42" i="156"/>
  <c r="C42" i="156"/>
  <c r="B42" i="156"/>
  <c r="H36" i="156"/>
  <c r="G36" i="156"/>
  <c r="F36" i="156"/>
  <c r="D36" i="156"/>
  <c r="C36" i="156"/>
  <c r="B36" i="156"/>
  <c r="H32" i="156"/>
  <c r="G32" i="156"/>
  <c r="F32" i="156"/>
  <c r="D32" i="156"/>
  <c r="C32" i="156"/>
  <c r="B32" i="156"/>
  <c r="D28" i="156"/>
  <c r="C28" i="156"/>
  <c r="B28" i="156"/>
  <c r="D19" i="156"/>
  <c r="C19" i="156"/>
  <c r="B19" i="156"/>
  <c r="H13" i="156"/>
  <c r="G13" i="156"/>
  <c r="F13" i="156"/>
  <c r="D13" i="156"/>
  <c r="C13" i="156"/>
  <c r="C5" i="156" s="1"/>
  <c r="C41" i="156" s="1"/>
  <c r="B13" i="156"/>
  <c r="H6" i="156"/>
  <c r="G6" i="156"/>
  <c r="F6" i="156"/>
  <c r="F5" i="156" s="1"/>
  <c r="F41" i="156" s="1"/>
  <c r="D6" i="156"/>
  <c r="D5" i="156" s="1"/>
  <c r="D41" i="156" s="1"/>
  <c r="C6" i="156"/>
  <c r="B6" i="156"/>
  <c r="H5" i="156"/>
  <c r="H41" i="156" s="1"/>
  <c r="G5" i="156"/>
  <c r="G41" i="156" s="1"/>
  <c r="H6" i="23"/>
  <c r="H6" i="155"/>
  <c r="H6" i="107"/>
  <c r="H6" i="139"/>
  <c r="H6" i="18"/>
  <c r="H13" i="23"/>
  <c r="H13" i="155"/>
  <c r="H13" i="107"/>
  <c r="H13" i="139"/>
  <c r="H13" i="18"/>
  <c r="H32" i="23"/>
  <c r="H32" i="155"/>
  <c r="H32" i="107"/>
  <c r="H32" i="139"/>
  <c r="H32" i="18"/>
  <c r="H36" i="23"/>
  <c r="H36" i="155"/>
  <c r="H36" i="107"/>
  <c r="H36" i="139"/>
  <c r="H36" i="18"/>
  <c r="H43" i="23"/>
  <c r="H44" i="23"/>
  <c r="H45" i="23"/>
  <c r="H46" i="23"/>
  <c r="H43" i="155"/>
  <c r="H44" i="155"/>
  <c r="H45" i="155"/>
  <c r="H46" i="155"/>
  <c r="H43" i="107"/>
  <c r="H44" i="107"/>
  <c r="H45" i="107"/>
  <c r="H46" i="107"/>
  <c r="H43" i="139"/>
  <c r="H44" i="139"/>
  <c r="H45" i="139"/>
  <c r="H46" i="139"/>
  <c r="H43" i="18"/>
  <c r="H44" i="18"/>
  <c r="H45" i="18"/>
  <c r="H46" i="18"/>
  <c r="D42" i="23"/>
  <c r="D42" i="155"/>
  <c r="D42" i="107"/>
  <c r="D42" i="139"/>
  <c r="D42" i="18"/>
  <c r="D36" i="23"/>
  <c r="D36" i="155"/>
  <c r="D36" i="107"/>
  <c r="D36" i="139"/>
  <c r="D36" i="18"/>
  <c r="D32" i="23"/>
  <c r="D32" i="155"/>
  <c r="D32" i="107"/>
  <c r="D32" i="139"/>
  <c r="D32" i="18"/>
  <c r="D28" i="23"/>
  <c r="D28" i="155"/>
  <c r="D28" i="107"/>
  <c r="D28" i="139"/>
  <c r="D28" i="18"/>
  <c r="D19" i="23"/>
  <c r="D19" i="155"/>
  <c r="D19" i="107"/>
  <c r="D19" i="139"/>
  <c r="D19" i="18"/>
  <c r="D13" i="23"/>
  <c r="D13" i="155"/>
  <c r="D13" i="107"/>
  <c r="D13" i="139"/>
  <c r="D13" i="18"/>
  <c r="D6" i="23"/>
  <c r="D6" i="155"/>
  <c r="D6" i="107"/>
  <c r="D6" i="139"/>
  <c r="D6" i="18"/>
  <c r="H7" i="75"/>
  <c r="H8" i="75"/>
  <c r="H9" i="75"/>
  <c r="H10" i="75"/>
  <c r="H11" i="75"/>
  <c r="H12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3" i="75"/>
  <c r="H34" i="75"/>
  <c r="H35" i="75"/>
  <c r="H37" i="75"/>
  <c r="H36" i="75" s="1"/>
  <c r="H38" i="75"/>
  <c r="H39" i="75"/>
  <c r="H40" i="75"/>
  <c r="D7" i="75"/>
  <c r="D8" i="75"/>
  <c r="D9" i="75"/>
  <c r="D10" i="75"/>
  <c r="D11" i="75"/>
  <c r="D12" i="75"/>
  <c r="D14" i="75"/>
  <c r="D15" i="75"/>
  <c r="D16" i="75"/>
  <c r="D17" i="75"/>
  <c r="D18" i="75"/>
  <c r="D20" i="75"/>
  <c r="D21" i="75"/>
  <c r="D22" i="75"/>
  <c r="D23" i="75"/>
  <c r="D24" i="75"/>
  <c r="D25" i="75"/>
  <c r="D26" i="75"/>
  <c r="D27" i="75"/>
  <c r="D29" i="75"/>
  <c r="D30" i="75"/>
  <c r="D31" i="75"/>
  <c r="D33" i="75"/>
  <c r="D34" i="75"/>
  <c r="D35" i="75"/>
  <c r="D37" i="75"/>
  <c r="D36" i="75" s="1"/>
  <c r="D38" i="75"/>
  <c r="D39" i="75"/>
  <c r="D40" i="75"/>
  <c r="D43" i="75"/>
  <c r="H43" i="75" s="1"/>
  <c r="D44" i="75"/>
  <c r="D45" i="75"/>
  <c r="H45" i="75" s="1"/>
  <c r="D46" i="75"/>
  <c r="H46" i="75" s="1"/>
  <c r="D42" i="19"/>
  <c r="D42" i="128"/>
  <c r="D42" i="147"/>
  <c r="D42" i="141"/>
  <c r="D42" i="146"/>
  <c r="D36" i="19"/>
  <c r="D36" i="128"/>
  <c r="D36" i="147"/>
  <c r="D36" i="141"/>
  <c r="D36" i="146"/>
  <c r="D32" i="19"/>
  <c r="D32" i="128"/>
  <c r="D32" i="147"/>
  <c r="D32" i="141"/>
  <c r="D32" i="146"/>
  <c r="D28" i="19"/>
  <c r="D28" i="128"/>
  <c r="D28" i="147"/>
  <c r="D28" i="141"/>
  <c r="D28" i="146"/>
  <c r="D19" i="19"/>
  <c r="D19" i="128"/>
  <c r="D19" i="147"/>
  <c r="D19" i="141"/>
  <c r="D19" i="146"/>
  <c r="D13" i="19"/>
  <c r="D13" i="128"/>
  <c r="D13" i="147"/>
  <c r="D13" i="141"/>
  <c r="D13" i="146"/>
  <c r="D6" i="19"/>
  <c r="D6" i="128"/>
  <c r="D6" i="147"/>
  <c r="D6" i="141"/>
  <c r="D6" i="146"/>
  <c r="H6" i="19"/>
  <c r="H6" i="128"/>
  <c r="H6" i="147"/>
  <c r="H6" i="141"/>
  <c r="H6" i="146"/>
  <c r="H13" i="19"/>
  <c r="H13" i="128"/>
  <c r="H13" i="147"/>
  <c r="H13" i="141"/>
  <c r="H13" i="146"/>
  <c r="H32" i="19"/>
  <c r="H32" i="128"/>
  <c r="H32" i="147"/>
  <c r="H32" i="141"/>
  <c r="H32" i="146"/>
  <c r="H36" i="19"/>
  <c r="H36" i="128"/>
  <c r="H36" i="147"/>
  <c r="H36" i="141"/>
  <c r="H36" i="146"/>
  <c r="H42" i="19"/>
  <c r="H42" i="128"/>
  <c r="H42" i="147"/>
  <c r="H42" i="141"/>
  <c r="H42" i="146"/>
  <c r="D7" i="79"/>
  <c r="D8" i="79"/>
  <c r="D9" i="79"/>
  <c r="D10" i="79"/>
  <c r="D11" i="79"/>
  <c r="D12" i="79"/>
  <c r="D14" i="79"/>
  <c r="D15" i="79"/>
  <c r="D16" i="79"/>
  <c r="D17" i="79"/>
  <c r="D18" i="79"/>
  <c r="D20" i="79"/>
  <c r="D21" i="79"/>
  <c r="D22" i="79"/>
  <c r="D23" i="79"/>
  <c r="D24" i="79"/>
  <c r="D25" i="79"/>
  <c r="D26" i="79"/>
  <c r="D27" i="79"/>
  <c r="D29" i="79"/>
  <c r="D30" i="79"/>
  <c r="D31" i="79"/>
  <c r="D33" i="79"/>
  <c r="D34" i="79"/>
  <c r="D35" i="79"/>
  <c r="D37" i="79"/>
  <c r="D36" i="79" s="1"/>
  <c r="D38" i="79"/>
  <c r="D39" i="79"/>
  <c r="D40" i="79"/>
  <c r="D43" i="79"/>
  <c r="H43" i="79" s="1"/>
  <c r="D44" i="79"/>
  <c r="H44" i="79" s="1"/>
  <c r="D45" i="79"/>
  <c r="H45" i="79" s="1"/>
  <c r="D46" i="79"/>
  <c r="H7" i="79"/>
  <c r="H8" i="79"/>
  <c r="H9" i="79"/>
  <c r="H10" i="79"/>
  <c r="H11" i="79"/>
  <c r="H12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3" i="79"/>
  <c r="H34" i="79"/>
  <c r="H35" i="79"/>
  <c r="H37" i="79"/>
  <c r="H36" i="79" s="1"/>
  <c r="H38" i="79"/>
  <c r="H39" i="79"/>
  <c r="H40" i="79"/>
  <c r="H46" i="79"/>
  <c r="H43" i="134"/>
  <c r="H44" i="134"/>
  <c r="H45" i="134"/>
  <c r="H46" i="134"/>
  <c r="H42" i="134" s="1"/>
  <c r="H43" i="135"/>
  <c r="H44" i="135"/>
  <c r="H45" i="135"/>
  <c r="H42" i="135" s="1"/>
  <c r="H46" i="135"/>
  <c r="H43" i="27"/>
  <c r="H44" i="27"/>
  <c r="H45" i="27"/>
  <c r="H42" i="27" s="1"/>
  <c r="H46" i="27"/>
  <c r="H43" i="91"/>
  <c r="H44" i="91"/>
  <c r="H45" i="91"/>
  <c r="H42" i="91" s="1"/>
  <c r="H46" i="91"/>
  <c r="H36" i="134"/>
  <c r="H36" i="135"/>
  <c r="H36" i="27"/>
  <c r="H36" i="91"/>
  <c r="H32" i="134"/>
  <c r="H32" i="135"/>
  <c r="H32" i="27"/>
  <c r="H32" i="91"/>
  <c r="H13" i="134"/>
  <c r="H13" i="135"/>
  <c r="H13" i="27"/>
  <c r="H13" i="91"/>
  <c r="H6" i="134"/>
  <c r="H5" i="134" s="1"/>
  <c r="H41" i="134" s="1"/>
  <c r="H6" i="135"/>
  <c r="H5" i="135" s="1"/>
  <c r="H41" i="135" s="1"/>
  <c r="H6" i="27"/>
  <c r="H5" i="27" s="1"/>
  <c r="H41" i="27" s="1"/>
  <c r="H6" i="91"/>
  <c r="D42" i="134"/>
  <c r="D42" i="135"/>
  <c r="D42" i="27"/>
  <c r="D42" i="91"/>
  <c r="D36" i="134"/>
  <c r="D36" i="135"/>
  <c r="D36" i="27"/>
  <c r="D36" i="91"/>
  <c r="D32" i="134"/>
  <c r="D32" i="135"/>
  <c r="D32" i="27"/>
  <c r="D32" i="91"/>
  <c r="D28" i="134"/>
  <c r="D28" i="135"/>
  <c r="D28" i="27"/>
  <c r="D28" i="91"/>
  <c r="D19" i="134"/>
  <c r="D19" i="135"/>
  <c r="D19" i="27"/>
  <c r="D19" i="91"/>
  <c r="D13" i="134"/>
  <c r="D13" i="135"/>
  <c r="D13" i="27"/>
  <c r="D13" i="91"/>
  <c r="D6" i="134"/>
  <c r="D5" i="134" s="1"/>
  <c r="D41" i="134" s="1"/>
  <c r="D6" i="135"/>
  <c r="D5" i="135" s="1"/>
  <c r="D41" i="135" s="1"/>
  <c r="D6" i="27"/>
  <c r="D5" i="27" s="1"/>
  <c r="D41" i="27" s="1"/>
  <c r="D6" i="91"/>
  <c r="H7" i="81"/>
  <c r="H8" i="81"/>
  <c r="H9" i="81"/>
  <c r="H10" i="81"/>
  <c r="H11" i="81"/>
  <c r="H12" i="81"/>
  <c r="H14" i="81"/>
  <c r="H15" i="81"/>
  <c r="H16" i="8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30" i="81"/>
  <c r="H31" i="81"/>
  <c r="H33" i="81"/>
  <c r="H34" i="81"/>
  <c r="H35" i="81"/>
  <c r="H37" i="81"/>
  <c r="H36" i="81" s="1"/>
  <c r="H38" i="81"/>
  <c r="H39" i="81"/>
  <c r="H40" i="81"/>
  <c r="D7" i="81"/>
  <c r="D8" i="81"/>
  <c r="D9" i="81"/>
  <c r="D10" i="81"/>
  <c r="D11" i="81"/>
  <c r="D12" i="81"/>
  <c r="D14" i="81"/>
  <c r="D15" i="81"/>
  <c r="D16" i="81"/>
  <c r="D17" i="81"/>
  <c r="D18" i="81"/>
  <c r="D20" i="81"/>
  <c r="D21" i="81"/>
  <c r="D22" i="81"/>
  <c r="D23" i="81"/>
  <c r="D24" i="81"/>
  <c r="D25" i="81"/>
  <c r="D26" i="81"/>
  <c r="D27" i="81"/>
  <c r="D29" i="81"/>
  <c r="D30" i="81"/>
  <c r="D31" i="81"/>
  <c r="D33" i="81"/>
  <c r="D34" i="81"/>
  <c r="D35" i="81"/>
  <c r="D37" i="81"/>
  <c r="D36" i="81" s="1"/>
  <c r="D38" i="81"/>
  <c r="D39" i="81"/>
  <c r="D40" i="81"/>
  <c r="D43" i="81"/>
  <c r="H43" i="81" s="1"/>
  <c r="D44" i="81"/>
  <c r="D45" i="81"/>
  <c r="H45" i="81" s="1"/>
  <c r="D46" i="81"/>
  <c r="H46" i="81" s="1"/>
  <c r="D6" i="14"/>
  <c r="D6" i="92"/>
  <c r="D6" i="152"/>
  <c r="D6" i="142"/>
  <c r="D6" i="126"/>
  <c r="D6" i="94"/>
  <c r="D6" i="13"/>
  <c r="D13" i="14"/>
  <c r="D13" i="92"/>
  <c r="D13" i="152"/>
  <c r="D13" i="142"/>
  <c r="D13" i="126"/>
  <c r="D13" i="94"/>
  <c r="D13" i="13"/>
  <c r="D19" i="14"/>
  <c r="D19" i="92"/>
  <c r="D19" i="152"/>
  <c r="D19" i="142"/>
  <c r="D19" i="126"/>
  <c r="D19" i="94"/>
  <c r="D19" i="13"/>
  <c r="D28" i="14"/>
  <c r="D28" i="92"/>
  <c r="D28" i="152"/>
  <c r="D28" i="142"/>
  <c r="D28" i="126"/>
  <c r="D28" i="94"/>
  <c r="D28" i="13"/>
  <c r="D32" i="14"/>
  <c r="D32" i="92"/>
  <c r="D32" i="152"/>
  <c r="D32" i="142"/>
  <c r="D32" i="126"/>
  <c r="D32" i="94"/>
  <c r="D32" i="13"/>
  <c r="D36" i="14"/>
  <c r="D36" i="92"/>
  <c r="D36" i="152"/>
  <c r="D36" i="142"/>
  <c r="D36" i="126"/>
  <c r="D36" i="94"/>
  <c r="D36" i="13"/>
  <c r="D42" i="14"/>
  <c r="D42" i="92"/>
  <c r="D42" i="152"/>
  <c r="D42" i="142"/>
  <c r="D42" i="126"/>
  <c r="D42" i="94"/>
  <c r="D42" i="13"/>
  <c r="H42" i="14"/>
  <c r="H42" i="92"/>
  <c r="H42" i="152"/>
  <c r="H42" i="142"/>
  <c r="H42" i="126"/>
  <c r="H42" i="94"/>
  <c r="H42" i="13"/>
  <c r="H36" i="14"/>
  <c r="H36" i="92"/>
  <c r="H36" i="152"/>
  <c r="H36" i="142"/>
  <c r="H36" i="126"/>
  <c r="H36" i="94"/>
  <c r="H36" i="13"/>
  <c r="H32" i="14"/>
  <c r="H32" i="92"/>
  <c r="H32" i="152"/>
  <c r="H32" i="142"/>
  <c r="H32" i="126"/>
  <c r="H32" i="94"/>
  <c r="H32" i="13"/>
  <c r="H13" i="14"/>
  <c r="H13" i="92"/>
  <c r="H13" i="152"/>
  <c r="H13" i="142"/>
  <c r="H13" i="126"/>
  <c r="H13" i="94"/>
  <c r="H13" i="13"/>
  <c r="H6" i="14"/>
  <c r="H6" i="92"/>
  <c r="H6" i="152"/>
  <c r="H6" i="142"/>
  <c r="H6" i="126"/>
  <c r="H6" i="94"/>
  <c r="H6" i="13"/>
  <c r="D43" i="84"/>
  <c r="D44" i="84"/>
  <c r="D45" i="84"/>
  <c r="H45" i="84" s="1"/>
  <c r="D46" i="84"/>
  <c r="D20" i="84"/>
  <c r="D21" i="84"/>
  <c r="D22" i="84"/>
  <c r="D23" i="84"/>
  <c r="D24" i="84"/>
  <c r="D25" i="84"/>
  <c r="D26" i="84"/>
  <c r="D27" i="84"/>
  <c r="D29" i="84"/>
  <c r="D30" i="84"/>
  <c r="D31" i="84"/>
  <c r="D33" i="84"/>
  <c r="D34" i="84"/>
  <c r="D35" i="84"/>
  <c r="D37" i="84"/>
  <c r="D36" i="84" s="1"/>
  <c r="D38" i="84"/>
  <c r="D39" i="84"/>
  <c r="D40" i="84"/>
  <c r="D7" i="84"/>
  <c r="D8" i="84"/>
  <c r="D9" i="84"/>
  <c r="D10" i="84"/>
  <c r="D11" i="84"/>
  <c r="D12" i="84"/>
  <c r="D14" i="84"/>
  <c r="D15" i="84"/>
  <c r="D16" i="84"/>
  <c r="D17" i="84"/>
  <c r="D18" i="84"/>
  <c r="H7" i="84"/>
  <c r="H8" i="84"/>
  <c r="H9" i="84"/>
  <c r="H10" i="84"/>
  <c r="H11" i="84"/>
  <c r="H12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3" i="84"/>
  <c r="H34" i="84"/>
  <c r="H35" i="84"/>
  <c r="H38" i="84"/>
  <c r="H39" i="84"/>
  <c r="H40" i="84"/>
  <c r="H37" i="84"/>
  <c r="H36" i="84" s="1"/>
  <c r="H43" i="84"/>
  <c r="H44" i="84"/>
  <c r="H6" i="130"/>
  <c r="H13" i="130"/>
  <c r="H32" i="130"/>
  <c r="H36" i="130"/>
  <c r="H42" i="130"/>
  <c r="D42" i="130"/>
  <c r="D36" i="130"/>
  <c r="D32" i="130"/>
  <c r="D28" i="130"/>
  <c r="D19" i="130"/>
  <c r="D13" i="130"/>
  <c r="D6" i="130"/>
  <c r="D22" i="28"/>
  <c r="D19" i="28" s="1"/>
  <c r="H6" i="28"/>
  <c r="H6" i="103"/>
  <c r="H6" i="16"/>
  <c r="H6" i="99"/>
  <c r="H6" i="29"/>
  <c r="H6" i="143"/>
  <c r="H6" i="116"/>
  <c r="H6" i="154"/>
  <c r="H6" i="100"/>
  <c r="H6" i="102"/>
  <c r="H6" i="58"/>
  <c r="H6" i="153"/>
  <c r="H6" i="101"/>
  <c r="H6" i="21"/>
  <c r="H13" i="28"/>
  <c r="H13" i="103"/>
  <c r="H13" i="16"/>
  <c r="H13" i="99"/>
  <c r="H13" i="29"/>
  <c r="H13" i="143"/>
  <c r="H13" i="116"/>
  <c r="H13" i="154"/>
  <c r="H13" i="100"/>
  <c r="H13" i="102"/>
  <c r="H13" i="58"/>
  <c r="H13" i="153"/>
  <c r="H13" i="101"/>
  <c r="H13" i="21"/>
  <c r="H32" i="28"/>
  <c r="H32" i="103"/>
  <c r="H32" i="16"/>
  <c r="H32" i="99"/>
  <c r="H32" i="29"/>
  <c r="H32" i="143"/>
  <c r="H32" i="116"/>
  <c r="H32" i="154"/>
  <c r="H32" i="100"/>
  <c r="H32" i="102"/>
  <c r="H32" i="58"/>
  <c r="H32" i="153"/>
  <c r="H32" i="101"/>
  <c r="H32" i="21"/>
  <c r="H36" i="28"/>
  <c r="H36" i="103"/>
  <c r="H36" i="16"/>
  <c r="H36" i="99"/>
  <c r="H36" i="29"/>
  <c r="H36" i="143"/>
  <c r="H36" i="116"/>
  <c r="H36" i="154"/>
  <c r="H36" i="100"/>
  <c r="H36" i="102"/>
  <c r="H36" i="58"/>
  <c r="H36" i="153"/>
  <c r="H36" i="101"/>
  <c r="H36" i="21"/>
  <c r="H42" i="28"/>
  <c r="H42" i="103"/>
  <c r="H42" i="16"/>
  <c r="H42" i="99"/>
  <c r="H42" i="29"/>
  <c r="H42" i="143"/>
  <c r="H42" i="116"/>
  <c r="H42" i="154"/>
  <c r="H42" i="100"/>
  <c r="H42" i="102"/>
  <c r="H42" i="58"/>
  <c r="H42" i="153"/>
  <c r="H42" i="101"/>
  <c r="H42" i="21"/>
  <c r="D42" i="28"/>
  <c r="D42" i="103"/>
  <c r="D42" i="16"/>
  <c r="D42" i="99"/>
  <c r="D42" i="29"/>
  <c r="D42" i="143"/>
  <c r="D42" i="116"/>
  <c r="D42" i="154"/>
  <c r="D42" i="100"/>
  <c r="D42" i="102"/>
  <c r="D42" i="58"/>
  <c r="D42" i="153"/>
  <c r="D42" i="101"/>
  <c r="D42" i="21"/>
  <c r="D36" i="28"/>
  <c r="D36" i="103"/>
  <c r="D36" i="16"/>
  <c r="D36" i="99"/>
  <c r="D36" i="29"/>
  <c r="D36" i="143"/>
  <c r="D36" i="116"/>
  <c r="D36" i="154"/>
  <c r="D36" i="100"/>
  <c r="D36" i="102"/>
  <c r="D36" i="58"/>
  <c r="D36" i="153"/>
  <c r="D36" i="101"/>
  <c r="D36" i="21"/>
  <c r="D32" i="28"/>
  <c r="D32" i="103"/>
  <c r="D32" i="16"/>
  <c r="D32" i="99"/>
  <c r="D32" i="29"/>
  <c r="D32" i="143"/>
  <c r="D32" i="116"/>
  <c r="D32" i="154"/>
  <c r="D32" i="100"/>
  <c r="D32" i="102"/>
  <c r="D32" i="58"/>
  <c r="D32" i="153"/>
  <c r="D32" i="101"/>
  <c r="D32" i="21"/>
  <c r="D28" i="28"/>
  <c r="D28" i="103"/>
  <c r="D28" i="16"/>
  <c r="D28" i="99"/>
  <c r="D28" i="29"/>
  <c r="D28" i="143"/>
  <c r="D28" i="116"/>
  <c r="D28" i="154"/>
  <c r="D28" i="100"/>
  <c r="D28" i="102"/>
  <c r="D28" i="58"/>
  <c r="D28" i="153"/>
  <c r="D28" i="101"/>
  <c r="D28" i="21"/>
  <c r="D19" i="103"/>
  <c r="D19" i="16"/>
  <c r="D19" i="99"/>
  <c r="D19" i="29"/>
  <c r="D19" i="143"/>
  <c r="D19" i="116"/>
  <c r="D19" i="154"/>
  <c r="D19" i="100"/>
  <c r="D19" i="102"/>
  <c r="D19" i="58"/>
  <c r="D19" i="153"/>
  <c r="D19" i="101"/>
  <c r="D19" i="21"/>
  <c r="D13" i="28"/>
  <c r="D13" i="103"/>
  <c r="D13" i="16"/>
  <c r="D13" i="99"/>
  <c r="D13" i="29"/>
  <c r="D13" i="143"/>
  <c r="D13" i="116"/>
  <c r="D13" i="154"/>
  <c r="D13" i="100"/>
  <c r="D13" i="102"/>
  <c r="D13" i="58"/>
  <c r="D13" i="153"/>
  <c r="D13" i="101"/>
  <c r="D13" i="21"/>
  <c r="D6" i="28"/>
  <c r="D6" i="103"/>
  <c r="D6" i="16"/>
  <c r="D6" i="99"/>
  <c r="D6" i="29"/>
  <c r="D6" i="143"/>
  <c r="D6" i="116"/>
  <c r="D6" i="154"/>
  <c r="D6" i="100"/>
  <c r="D6" i="102"/>
  <c r="D6" i="58"/>
  <c r="D6" i="153"/>
  <c r="D6" i="101"/>
  <c r="D6" i="21"/>
  <c r="H6" i="150"/>
  <c r="H6" i="54"/>
  <c r="H13" i="150"/>
  <c r="H13" i="54"/>
  <c r="H32" i="150"/>
  <c r="H32" i="54"/>
  <c r="H36" i="150"/>
  <c r="H36" i="54"/>
  <c r="H42" i="150"/>
  <c r="H42" i="54"/>
  <c r="D42" i="150"/>
  <c r="D42" i="54"/>
  <c r="D36" i="150"/>
  <c r="D36" i="54"/>
  <c r="D32" i="150"/>
  <c r="D32" i="54"/>
  <c r="D28" i="150"/>
  <c r="D28" i="54"/>
  <c r="D19" i="150"/>
  <c r="D19" i="54"/>
  <c r="D13" i="150"/>
  <c r="D13" i="54"/>
  <c r="D6" i="150"/>
  <c r="D6" i="54"/>
  <c r="H6" i="30"/>
  <c r="H13" i="30"/>
  <c r="H32" i="30"/>
  <c r="H36" i="30"/>
  <c r="H42" i="30"/>
  <c r="D42" i="30"/>
  <c r="D36" i="30"/>
  <c r="D32" i="30"/>
  <c r="D28" i="30"/>
  <c r="D19" i="30"/>
  <c r="D13" i="30"/>
  <c r="D6" i="30"/>
  <c r="H37" i="87"/>
  <c r="H36" i="87" s="1"/>
  <c r="H38" i="87"/>
  <c r="H39" i="87"/>
  <c r="H40" i="87"/>
  <c r="H33" i="87"/>
  <c r="H34" i="87"/>
  <c r="H35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30" i="87"/>
  <c r="H31" i="87"/>
  <c r="H7" i="87"/>
  <c r="H8" i="87"/>
  <c r="H9" i="87"/>
  <c r="H10" i="87"/>
  <c r="H11" i="87"/>
  <c r="H12" i="87"/>
  <c r="D7" i="87"/>
  <c r="D8" i="87"/>
  <c r="D9" i="87"/>
  <c r="D10" i="87"/>
  <c r="D11" i="87"/>
  <c r="D12" i="87"/>
  <c r="D14" i="87"/>
  <c r="D15" i="87"/>
  <c r="D16" i="87"/>
  <c r="D17" i="87"/>
  <c r="D18" i="87"/>
  <c r="D20" i="87"/>
  <c r="D21" i="87"/>
  <c r="D23" i="87"/>
  <c r="D24" i="87"/>
  <c r="D25" i="87"/>
  <c r="D26" i="87"/>
  <c r="D27" i="87"/>
  <c r="D29" i="87"/>
  <c r="D30" i="87"/>
  <c r="D31" i="87"/>
  <c r="D33" i="87"/>
  <c r="D34" i="87"/>
  <c r="D35" i="87"/>
  <c r="D37" i="87"/>
  <c r="D36" i="87" s="1"/>
  <c r="D38" i="87"/>
  <c r="D39" i="87"/>
  <c r="D40" i="87"/>
  <c r="D43" i="87"/>
  <c r="H43" i="87" s="1"/>
  <c r="D44" i="87"/>
  <c r="H44" i="87" s="1"/>
  <c r="D45" i="87"/>
  <c r="H45" i="87" s="1"/>
  <c r="D46" i="87"/>
  <c r="H46" i="87" s="1"/>
  <c r="H44" i="64" l="1"/>
  <c r="D5" i="53"/>
  <c r="D41" i="53" s="1"/>
  <c r="D5" i="144"/>
  <c r="D41" i="144" s="1"/>
  <c r="H49" i="144" s="1"/>
  <c r="D5" i="55"/>
  <c r="D41" i="55" s="1"/>
  <c r="H5" i="144"/>
  <c r="H41" i="144" s="1"/>
  <c r="H5" i="55"/>
  <c r="H41" i="55" s="1"/>
  <c r="H5" i="100"/>
  <c r="H41" i="100" s="1"/>
  <c r="H5" i="28"/>
  <c r="H41" i="28" s="1"/>
  <c r="H5" i="58"/>
  <c r="H41" i="58" s="1"/>
  <c r="H5" i="16"/>
  <c r="H41" i="16" s="1"/>
  <c r="H5" i="101"/>
  <c r="H41" i="101" s="1"/>
  <c r="H5" i="29"/>
  <c r="H41" i="29" s="1"/>
  <c r="H5" i="147"/>
  <c r="H41" i="147" s="1"/>
  <c r="H5" i="30"/>
  <c r="H41" i="30" s="1"/>
  <c r="H5" i="154"/>
  <c r="H41" i="154" s="1"/>
  <c r="H42" i="55"/>
  <c r="H5" i="116"/>
  <c r="H41" i="116" s="1"/>
  <c r="B5" i="156"/>
  <c r="B41" i="156" s="1"/>
  <c r="D32" i="64"/>
  <c r="H5" i="56"/>
  <c r="H41" i="56" s="1"/>
  <c r="D5" i="56"/>
  <c r="D41" i="56" s="1"/>
  <c r="H49" i="56" s="1"/>
  <c r="H32" i="64"/>
  <c r="D32" i="75"/>
  <c r="H32" i="84"/>
  <c r="D28" i="64"/>
  <c r="H32" i="60"/>
  <c r="H42" i="87"/>
  <c r="H6" i="87"/>
  <c r="D28" i="84"/>
  <c r="D32" i="79"/>
  <c r="D28" i="70"/>
  <c r="D28" i="60"/>
  <c r="H32" i="81"/>
  <c r="H32" i="79"/>
  <c r="D32" i="70"/>
  <c r="D32" i="60"/>
  <c r="D13" i="81"/>
  <c r="H32" i="70"/>
  <c r="H5" i="71"/>
  <c r="H41" i="71" s="1"/>
  <c r="H47" i="71" s="1"/>
  <c r="H49" i="117"/>
  <c r="D47" i="117"/>
  <c r="H49" i="55"/>
  <c r="D47" i="55"/>
  <c r="H49" i="134"/>
  <c r="D47" i="134"/>
  <c r="D47" i="53"/>
  <c r="H49" i="53"/>
  <c r="D47" i="144"/>
  <c r="D47" i="137"/>
  <c r="H49" i="137"/>
  <c r="D47" i="132"/>
  <c r="H49" i="132"/>
  <c r="D32" i="87"/>
  <c r="H13" i="64"/>
  <c r="H6" i="64"/>
  <c r="H5" i="8"/>
  <c r="H41" i="8" s="1"/>
  <c r="H5" i="67"/>
  <c r="H41" i="67" s="1"/>
  <c r="D13" i="60"/>
  <c r="D19" i="60"/>
  <c r="H42" i="138"/>
  <c r="H42" i="53"/>
  <c r="H42" i="56"/>
  <c r="H42" i="144"/>
  <c r="D5" i="54"/>
  <c r="D41" i="54" s="1"/>
  <c r="D47" i="54" s="1"/>
  <c r="D5" i="102"/>
  <c r="D41" i="102" s="1"/>
  <c r="D47" i="102" s="1"/>
  <c r="D13" i="79"/>
  <c r="H42" i="18"/>
  <c r="H42" i="107"/>
  <c r="H42" i="23"/>
  <c r="H13" i="70"/>
  <c r="H6" i="70"/>
  <c r="D42" i="70"/>
  <c r="D6" i="70"/>
  <c r="D5" i="17"/>
  <c r="D41" i="17" s="1"/>
  <c r="D47" i="17" s="1"/>
  <c r="D19" i="70"/>
  <c r="H5" i="72"/>
  <c r="H41" i="72" s="1"/>
  <c r="H47" i="72" s="1"/>
  <c r="D13" i="64"/>
  <c r="D5" i="10"/>
  <c r="D41" i="10" s="1"/>
  <c r="D47" i="10" s="1"/>
  <c r="D5" i="140"/>
  <c r="D41" i="140" s="1"/>
  <c r="D47" i="140" s="1"/>
  <c r="D5" i="65"/>
  <c r="D41" i="65" s="1"/>
  <c r="D47" i="65" s="1"/>
  <c r="H5" i="10"/>
  <c r="H41" i="10" s="1"/>
  <c r="H5" i="140"/>
  <c r="H41" i="140" s="1"/>
  <c r="H5" i="65"/>
  <c r="H41" i="65" s="1"/>
  <c r="H13" i="60"/>
  <c r="D28" i="87"/>
  <c r="H5" i="150"/>
  <c r="H41" i="150" s="1"/>
  <c r="H47" i="134"/>
  <c r="D5" i="21"/>
  <c r="D41" i="21" s="1"/>
  <c r="D47" i="21" s="1"/>
  <c r="D5" i="143"/>
  <c r="D41" i="143" s="1"/>
  <c r="D47" i="143" s="1"/>
  <c r="H5" i="102"/>
  <c r="H41" i="102" s="1"/>
  <c r="H5" i="103"/>
  <c r="H41" i="103" s="1"/>
  <c r="D6" i="79"/>
  <c r="D5" i="147"/>
  <c r="D41" i="147" s="1"/>
  <c r="D47" i="147" s="1"/>
  <c r="D22" i="87"/>
  <c r="D5" i="150"/>
  <c r="D41" i="150" s="1"/>
  <c r="D47" i="150" s="1"/>
  <c r="D5" i="101"/>
  <c r="D41" i="101" s="1"/>
  <c r="D47" i="101" s="1"/>
  <c r="D5" i="28"/>
  <c r="D41" i="28" s="1"/>
  <c r="D47" i="28" s="1"/>
  <c r="H5" i="153"/>
  <c r="H41" i="153" s="1"/>
  <c r="H5" i="99"/>
  <c r="H41" i="99" s="1"/>
  <c r="H5" i="130"/>
  <c r="H41" i="130" s="1"/>
  <c r="H47" i="130" s="1"/>
  <c r="H5" i="94"/>
  <c r="H41" i="94" s="1"/>
  <c r="H47" i="94" s="1"/>
  <c r="H5" i="92"/>
  <c r="H41" i="92" s="1"/>
  <c r="H47" i="92" s="1"/>
  <c r="D42" i="81"/>
  <c r="D32" i="81"/>
  <c r="D28" i="79"/>
  <c r="H5" i="19"/>
  <c r="H41" i="19" s="1"/>
  <c r="H47" i="19" s="1"/>
  <c r="D13" i="75"/>
  <c r="H42" i="139"/>
  <c r="H42" i="155"/>
  <c r="H5" i="139"/>
  <c r="H41" i="139" s="1"/>
  <c r="H5" i="17"/>
  <c r="H41" i="17" s="1"/>
  <c r="H47" i="17" s="1"/>
  <c r="D5" i="145"/>
  <c r="D41" i="145" s="1"/>
  <c r="D47" i="145" s="1"/>
  <c r="D5" i="131"/>
  <c r="D41" i="131" s="1"/>
  <c r="D47" i="131" s="1"/>
  <c r="D5" i="133"/>
  <c r="D41" i="133" s="1"/>
  <c r="D47" i="133" s="1"/>
  <c r="H42" i="10"/>
  <c r="H42" i="145"/>
  <c r="H42" i="149"/>
  <c r="H42" i="8"/>
  <c r="H42" i="140"/>
  <c r="H42" i="131"/>
  <c r="H42" i="66"/>
  <c r="H42" i="67"/>
  <c r="H47" i="67" s="1"/>
  <c r="H42" i="65"/>
  <c r="H42" i="133"/>
  <c r="H5" i="145"/>
  <c r="H41" i="145" s="1"/>
  <c r="H49" i="145" s="1"/>
  <c r="H5" i="131"/>
  <c r="H41" i="131" s="1"/>
  <c r="H5" i="133"/>
  <c r="H41" i="133" s="1"/>
  <c r="D42" i="60"/>
  <c r="D6" i="60"/>
  <c r="H43" i="60"/>
  <c r="H42" i="60" s="1"/>
  <c r="H6" i="60"/>
  <c r="H42" i="132"/>
  <c r="D5" i="30"/>
  <c r="D41" i="30" s="1"/>
  <c r="D47" i="30" s="1"/>
  <c r="H5" i="54"/>
  <c r="H41" i="54" s="1"/>
  <c r="H49" i="54" s="1"/>
  <c r="H5" i="21"/>
  <c r="H41" i="21" s="1"/>
  <c r="H49" i="21" s="1"/>
  <c r="H5" i="143"/>
  <c r="H41" i="143" s="1"/>
  <c r="H5" i="14"/>
  <c r="H41" i="14" s="1"/>
  <c r="H47" i="14" s="1"/>
  <c r="H5" i="141"/>
  <c r="H41" i="141" s="1"/>
  <c r="H47" i="141" s="1"/>
  <c r="D28" i="75"/>
  <c r="H5" i="107"/>
  <c r="H41" i="107" s="1"/>
  <c r="G42" i="156"/>
  <c r="G47" i="156" s="1"/>
  <c r="H42" i="156"/>
  <c r="H47" i="156" s="1"/>
  <c r="F42" i="156"/>
  <c r="F47" i="156" s="1"/>
  <c r="D13" i="70"/>
  <c r="H5" i="108"/>
  <c r="H41" i="108" s="1"/>
  <c r="H5" i="151"/>
  <c r="H41" i="151" s="1"/>
  <c r="D42" i="64"/>
  <c r="D6" i="64"/>
  <c r="H43" i="64"/>
  <c r="H42" i="64" s="1"/>
  <c r="D19" i="64"/>
  <c r="H5" i="149"/>
  <c r="H41" i="149" s="1"/>
  <c r="H47" i="149" s="1"/>
  <c r="H5" i="66"/>
  <c r="H41" i="66" s="1"/>
  <c r="H47" i="138"/>
  <c r="H47" i="53"/>
  <c r="H47" i="56"/>
  <c r="H47" i="144"/>
  <c r="H47" i="55"/>
  <c r="H47" i="132"/>
  <c r="H5" i="138"/>
  <c r="H41" i="138" s="1"/>
  <c r="D5" i="138"/>
  <c r="D41" i="138" s="1"/>
  <c r="H47" i="145"/>
  <c r="H47" i="131"/>
  <c r="H47" i="10"/>
  <c r="H47" i="66"/>
  <c r="H47" i="65"/>
  <c r="H47" i="133"/>
  <c r="D5" i="8"/>
  <c r="D41" i="8" s="1"/>
  <c r="D47" i="8" s="1"/>
  <c r="D5" i="149"/>
  <c r="D41" i="149" s="1"/>
  <c r="D47" i="149" s="1"/>
  <c r="D5" i="66"/>
  <c r="D41" i="66" s="1"/>
  <c r="D47" i="66" s="1"/>
  <c r="D5" i="67"/>
  <c r="D41" i="67" s="1"/>
  <c r="D47" i="67" s="1"/>
  <c r="H47" i="108"/>
  <c r="H47" i="151"/>
  <c r="D5" i="72"/>
  <c r="D41" i="72" s="1"/>
  <c r="D47" i="72" s="1"/>
  <c r="D5" i="71"/>
  <c r="D41" i="71" s="1"/>
  <c r="D47" i="71" s="1"/>
  <c r="D5" i="108"/>
  <c r="D41" i="108" s="1"/>
  <c r="D47" i="108" s="1"/>
  <c r="D5" i="151"/>
  <c r="D41" i="151" s="1"/>
  <c r="D47" i="151" s="1"/>
  <c r="H42" i="70"/>
  <c r="H32" i="75"/>
  <c r="H5" i="155"/>
  <c r="H41" i="155" s="1"/>
  <c r="H49" i="155" s="1"/>
  <c r="D5" i="155"/>
  <c r="D41" i="155" s="1"/>
  <c r="D47" i="155" s="1"/>
  <c r="H5" i="23"/>
  <c r="H41" i="23" s="1"/>
  <c r="D5" i="23"/>
  <c r="D41" i="23" s="1"/>
  <c r="D47" i="23" s="1"/>
  <c r="B47" i="156"/>
  <c r="F49" i="156"/>
  <c r="G49" i="156"/>
  <c r="C47" i="156"/>
  <c r="H49" i="156"/>
  <c r="D47" i="156"/>
  <c r="D42" i="87"/>
  <c r="H32" i="87"/>
  <c r="D13" i="84"/>
  <c r="D28" i="81"/>
  <c r="D42" i="79"/>
  <c r="D42" i="75"/>
  <c r="H44" i="75"/>
  <c r="H42" i="75" s="1"/>
  <c r="H13" i="75"/>
  <c r="D32" i="84"/>
  <c r="D19" i="75"/>
  <c r="H6" i="84"/>
  <c r="D42" i="84"/>
  <c r="H44" i="81"/>
  <c r="H42" i="81" s="1"/>
  <c r="H13" i="81"/>
  <c r="H6" i="81"/>
  <c r="H6" i="75"/>
  <c r="H5" i="18"/>
  <c r="H41" i="18" s="1"/>
  <c r="D6" i="75"/>
  <c r="D5" i="18"/>
  <c r="D41" i="18" s="1"/>
  <c r="D47" i="18" s="1"/>
  <c r="H47" i="155"/>
  <c r="H47" i="23"/>
  <c r="H47" i="139"/>
  <c r="H47" i="107"/>
  <c r="D5" i="107"/>
  <c r="D41" i="107" s="1"/>
  <c r="D47" i="107" s="1"/>
  <c r="D5" i="139"/>
  <c r="D41" i="139" s="1"/>
  <c r="D47" i="139" s="1"/>
  <c r="D19" i="79"/>
  <c r="D5" i="146"/>
  <c r="D41" i="146" s="1"/>
  <c r="D47" i="146" s="1"/>
  <c r="D5" i="128"/>
  <c r="D41" i="128" s="1"/>
  <c r="D47" i="128" s="1"/>
  <c r="H5" i="128"/>
  <c r="H41" i="128" s="1"/>
  <c r="H47" i="128" s="1"/>
  <c r="D5" i="19"/>
  <c r="D41" i="19" s="1"/>
  <c r="D47" i="19" s="1"/>
  <c r="H6" i="79"/>
  <c r="H13" i="79"/>
  <c r="H5" i="146"/>
  <c r="H41" i="146" s="1"/>
  <c r="D5" i="141"/>
  <c r="D41" i="141" s="1"/>
  <c r="D47" i="141" s="1"/>
  <c r="H47" i="147"/>
  <c r="H49" i="147"/>
  <c r="H47" i="146"/>
  <c r="H49" i="19"/>
  <c r="H42" i="79"/>
  <c r="H47" i="27"/>
  <c r="H49" i="27"/>
  <c r="D6" i="81"/>
  <c r="D47" i="27"/>
  <c r="H47" i="135"/>
  <c r="H49" i="135"/>
  <c r="D47" i="135"/>
  <c r="D19" i="81"/>
  <c r="H5" i="91"/>
  <c r="H41" i="91" s="1"/>
  <c r="H47" i="91" s="1"/>
  <c r="D5" i="91"/>
  <c r="D41" i="91" s="1"/>
  <c r="H5" i="126"/>
  <c r="H41" i="126" s="1"/>
  <c r="H47" i="126" s="1"/>
  <c r="H13" i="84"/>
  <c r="D6" i="84"/>
  <c r="D5" i="142"/>
  <c r="D41" i="142" s="1"/>
  <c r="D5" i="13"/>
  <c r="D41" i="13" s="1"/>
  <c r="D5" i="152"/>
  <c r="D41" i="152" s="1"/>
  <c r="D19" i="84"/>
  <c r="D5" i="94"/>
  <c r="D41" i="94" s="1"/>
  <c r="H49" i="94" s="1"/>
  <c r="D5" i="92"/>
  <c r="D41" i="92" s="1"/>
  <c r="H49" i="92" s="1"/>
  <c r="D5" i="126"/>
  <c r="D41" i="126" s="1"/>
  <c r="D5" i="14"/>
  <c r="D41" i="14" s="1"/>
  <c r="D47" i="14" s="1"/>
  <c r="D47" i="142"/>
  <c r="D47" i="13"/>
  <c r="H5" i="13"/>
  <c r="H41" i="13" s="1"/>
  <c r="H47" i="13" s="1"/>
  <c r="H5" i="152"/>
  <c r="H41" i="152" s="1"/>
  <c r="H47" i="152" s="1"/>
  <c r="H5" i="142"/>
  <c r="H41" i="142" s="1"/>
  <c r="H47" i="142" s="1"/>
  <c r="H46" i="84"/>
  <c r="H42" i="84" s="1"/>
  <c r="D5" i="130"/>
  <c r="D41" i="130" s="1"/>
  <c r="D47" i="130" s="1"/>
  <c r="D5" i="100"/>
  <c r="D41" i="100" s="1"/>
  <c r="D47" i="100" s="1"/>
  <c r="D5" i="103"/>
  <c r="D41" i="103" s="1"/>
  <c r="D47" i="103" s="1"/>
  <c r="H49" i="102"/>
  <c r="D6" i="87"/>
  <c r="H49" i="100"/>
  <c r="H49" i="143"/>
  <c r="D5" i="29"/>
  <c r="D41" i="29" s="1"/>
  <c r="D47" i="29" s="1"/>
  <c r="D19" i="87"/>
  <c r="H13" i="87"/>
  <c r="D13" i="87"/>
  <c r="H49" i="28"/>
  <c r="H47" i="58"/>
  <c r="H47" i="100"/>
  <c r="H47" i="29"/>
  <c r="H47" i="101"/>
  <c r="H47" i="116"/>
  <c r="H47" i="16"/>
  <c r="H47" i="28"/>
  <c r="H47" i="21"/>
  <c r="H47" i="153"/>
  <c r="H47" i="102"/>
  <c r="H47" i="154"/>
  <c r="H47" i="143"/>
  <c r="H47" i="99"/>
  <c r="H47" i="103"/>
  <c r="D5" i="154"/>
  <c r="D41" i="154" s="1"/>
  <c r="D47" i="154" s="1"/>
  <c r="D5" i="99"/>
  <c r="D41" i="99" s="1"/>
  <c r="D47" i="99" s="1"/>
  <c r="D5" i="153"/>
  <c r="D41" i="153" s="1"/>
  <c r="D47" i="153" s="1"/>
  <c r="D5" i="58"/>
  <c r="D41" i="58" s="1"/>
  <c r="D47" i="58" s="1"/>
  <c r="D5" i="116"/>
  <c r="D41" i="116" s="1"/>
  <c r="D47" i="116" s="1"/>
  <c r="D5" i="16"/>
  <c r="D41" i="16" s="1"/>
  <c r="D47" i="16" s="1"/>
  <c r="H47" i="150"/>
  <c r="H47" i="54"/>
  <c r="H47" i="30"/>
  <c r="D42" i="33"/>
  <c r="D36" i="33"/>
  <c r="D32" i="33"/>
  <c r="D28" i="33"/>
  <c r="D19" i="33"/>
  <c r="D13" i="33"/>
  <c r="D6" i="33"/>
  <c r="H6" i="33"/>
  <c r="H13" i="33"/>
  <c r="H32" i="33"/>
  <c r="H36" i="33"/>
  <c r="H41" i="33"/>
  <c r="H47" i="33" s="1"/>
  <c r="D6" i="95"/>
  <c r="D13" i="95"/>
  <c r="D19" i="95"/>
  <c r="D28" i="95"/>
  <c r="D36" i="95"/>
  <c r="D42" i="95"/>
  <c r="H6" i="95"/>
  <c r="H13" i="95"/>
  <c r="H32" i="95"/>
  <c r="H36" i="95"/>
  <c r="D42" i="96"/>
  <c r="D36" i="96"/>
  <c r="D32" i="96"/>
  <c r="D28" i="96"/>
  <c r="D19" i="96"/>
  <c r="D13" i="96"/>
  <c r="D6" i="96"/>
  <c r="H6" i="96"/>
  <c r="H13" i="96"/>
  <c r="H32" i="96"/>
  <c r="H36" i="96"/>
  <c r="H42" i="96"/>
  <c r="D6" i="11"/>
  <c r="D13" i="11"/>
  <c r="D19" i="11"/>
  <c r="D32" i="11"/>
  <c r="D28" i="11"/>
  <c r="D42" i="11"/>
  <c r="H42" i="11"/>
  <c r="H6" i="11"/>
  <c r="H13" i="11"/>
  <c r="H32" i="11"/>
  <c r="H36" i="11"/>
  <c r="H36" i="97"/>
  <c r="H32" i="97"/>
  <c r="H13" i="97"/>
  <c r="H6" i="97"/>
  <c r="D6" i="97"/>
  <c r="D13" i="97"/>
  <c r="D19" i="97"/>
  <c r="D28" i="97"/>
  <c r="D32" i="97"/>
  <c r="D36" i="97"/>
  <c r="D42" i="97"/>
  <c r="H42" i="97"/>
  <c r="D47" i="56" l="1"/>
  <c r="H47" i="8"/>
  <c r="H49" i="126"/>
  <c r="H49" i="131"/>
  <c r="H49" i="140"/>
  <c r="H49" i="146"/>
  <c r="H47" i="140"/>
  <c r="H5" i="60"/>
  <c r="H41" i="60" s="1"/>
  <c r="H47" i="60" s="1"/>
  <c r="H49" i="65"/>
  <c r="D5" i="60"/>
  <c r="D41" i="60" s="1"/>
  <c r="D47" i="60" s="1"/>
  <c r="H5" i="81"/>
  <c r="H41" i="81" s="1"/>
  <c r="H47" i="81" s="1"/>
  <c r="H5" i="87"/>
  <c r="H41" i="87" s="1"/>
  <c r="H47" i="87" s="1"/>
  <c r="H5" i="84"/>
  <c r="H41" i="84" s="1"/>
  <c r="H47" i="84" s="1"/>
  <c r="D5" i="64"/>
  <c r="D41" i="64" s="1"/>
  <c r="D47" i="64" s="1"/>
  <c r="H5" i="70"/>
  <c r="H41" i="70" s="1"/>
  <c r="H47" i="70" s="1"/>
  <c r="H5" i="64"/>
  <c r="H41" i="64" s="1"/>
  <c r="H47" i="64" s="1"/>
  <c r="H5" i="79"/>
  <c r="H41" i="79" s="1"/>
  <c r="H47" i="79" s="1"/>
  <c r="D5" i="79"/>
  <c r="D41" i="79" s="1"/>
  <c r="D47" i="79" s="1"/>
  <c r="H49" i="17"/>
  <c r="H49" i="72"/>
  <c r="D5" i="70"/>
  <c r="D41" i="70" s="1"/>
  <c r="D47" i="70" s="1"/>
  <c r="H49" i="71"/>
  <c r="D5" i="97"/>
  <c r="D41" i="97" s="1"/>
  <c r="H5" i="11"/>
  <c r="H41" i="11" s="1"/>
  <c r="H5" i="96"/>
  <c r="H41" i="96" s="1"/>
  <c r="H49" i="13"/>
  <c r="H49" i="18"/>
  <c r="H49" i="138"/>
  <c r="D47" i="138"/>
  <c r="H49" i="66"/>
  <c r="H49" i="10"/>
  <c r="H5" i="95"/>
  <c r="H41" i="95" s="1"/>
  <c r="H47" i="95" s="1"/>
  <c r="D5" i="95"/>
  <c r="D41" i="95" s="1"/>
  <c r="H47" i="18"/>
  <c r="H49" i="151"/>
  <c r="H49" i="149"/>
  <c r="H49" i="67"/>
  <c r="H49" i="101"/>
  <c r="H49" i="29"/>
  <c r="H49" i="133"/>
  <c r="H49" i="30"/>
  <c r="H49" i="8"/>
  <c r="H49" i="130"/>
  <c r="H49" i="108"/>
  <c r="H49" i="139"/>
  <c r="H49" i="150"/>
  <c r="H49" i="107"/>
  <c r="H5" i="75"/>
  <c r="H41" i="75" s="1"/>
  <c r="H47" i="75" s="1"/>
  <c r="D5" i="75"/>
  <c r="D41" i="75" s="1"/>
  <c r="D47" i="75" s="1"/>
  <c r="H49" i="23"/>
  <c r="D5" i="84"/>
  <c r="D41" i="84" s="1"/>
  <c r="D47" i="84" s="1"/>
  <c r="H49" i="141"/>
  <c r="H49" i="128"/>
  <c r="H49" i="91"/>
  <c r="D47" i="91"/>
  <c r="D5" i="81"/>
  <c r="D41" i="81" s="1"/>
  <c r="D47" i="81" s="1"/>
  <c r="H49" i="142"/>
  <c r="H49" i="152"/>
  <c r="H49" i="14"/>
  <c r="D47" i="92"/>
  <c r="D47" i="126"/>
  <c r="D47" i="152"/>
  <c r="D47" i="94"/>
  <c r="D5" i="87"/>
  <c r="D41" i="87" s="1"/>
  <c r="H49" i="103"/>
  <c r="H49" i="153"/>
  <c r="H49" i="58"/>
  <c r="H49" i="154"/>
  <c r="H49" i="116"/>
  <c r="H49" i="99"/>
  <c r="H49" i="16"/>
  <c r="D5" i="33"/>
  <c r="D41" i="33" s="1"/>
  <c r="D47" i="95"/>
  <c r="H49" i="95"/>
  <c r="D5" i="96"/>
  <c r="D41" i="96" s="1"/>
  <c r="D47" i="96" s="1"/>
  <c r="H47" i="96"/>
  <c r="D5" i="11"/>
  <c r="D41" i="11" s="1"/>
  <c r="D47" i="11" s="1"/>
  <c r="H47" i="11"/>
  <c r="H5" i="97"/>
  <c r="H41" i="97" s="1"/>
  <c r="H49" i="97" s="1"/>
  <c r="D47" i="97"/>
  <c r="H49" i="84" l="1"/>
  <c r="H49" i="60"/>
  <c r="H49" i="64"/>
  <c r="H49" i="79"/>
  <c r="H49" i="70"/>
  <c r="H49" i="75"/>
  <c r="H49" i="81"/>
  <c r="D47" i="87"/>
  <c r="H49" i="87"/>
  <c r="D47" i="33"/>
  <c r="H49" i="33"/>
  <c r="H49" i="96"/>
  <c r="H49" i="11"/>
  <c r="H47" i="97"/>
  <c r="B26" i="98" l="1"/>
  <c r="D42" i="98"/>
  <c r="D36" i="98"/>
  <c r="D32" i="98"/>
  <c r="D28" i="98"/>
  <c r="D19" i="98"/>
  <c r="D13" i="98"/>
  <c r="D6" i="98"/>
  <c r="H46" i="98"/>
  <c r="H45" i="98"/>
  <c r="H44" i="98"/>
  <c r="H43" i="98"/>
  <c r="H36" i="98"/>
  <c r="H32" i="98"/>
  <c r="H13" i="98"/>
  <c r="H6" i="98"/>
  <c r="H38" i="90"/>
  <c r="H38" i="5" s="1"/>
  <c r="D46" i="90"/>
  <c r="D45" i="90"/>
  <c r="D44" i="90"/>
  <c r="D43" i="90"/>
  <c r="H43" i="90" s="1"/>
  <c r="D40" i="90"/>
  <c r="D39" i="90"/>
  <c r="D39" i="5" s="1"/>
  <c r="D38" i="90"/>
  <c r="D38" i="5" s="1"/>
  <c r="D37" i="90"/>
  <c r="D36" i="90" s="1"/>
  <c r="D35" i="90"/>
  <c r="D34" i="90"/>
  <c r="D33" i="90"/>
  <c r="D33" i="5" s="1"/>
  <c r="D31" i="90"/>
  <c r="D31" i="5" s="1"/>
  <c r="D30" i="90"/>
  <c r="D29" i="90"/>
  <c r="D27" i="90"/>
  <c r="D27" i="5" s="1"/>
  <c r="D26" i="90"/>
  <c r="D25" i="90"/>
  <c r="D24" i="90"/>
  <c r="D24" i="5" s="1"/>
  <c r="D23" i="90"/>
  <c r="D23" i="5" s="1"/>
  <c r="D22" i="90"/>
  <c r="D21" i="90"/>
  <c r="D21" i="5" s="1"/>
  <c r="D20" i="90"/>
  <c r="D20" i="5" s="1"/>
  <c r="D19" i="90"/>
  <c r="D18" i="90"/>
  <c r="D17" i="90"/>
  <c r="D16" i="90"/>
  <c r="D16" i="5" s="1"/>
  <c r="D15" i="90"/>
  <c r="D15" i="5" s="1"/>
  <c r="D14" i="90"/>
  <c r="D12" i="90"/>
  <c r="D11" i="90"/>
  <c r="D11" i="5" s="1"/>
  <c r="D10" i="90"/>
  <c r="D10" i="5" s="1"/>
  <c r="D9" i="90"/>
  <c r="D9" i="5" s="1"/>
  <c r="D8" i="90"/>
  <c r="D8" i="5" s="1"/>
  <c r="D7" i="90"/>
  <c r="H7" i="90"/>
  <c r="H7" i="5" s="1"/>
  <c r="H8" i="90"/>
  <c r="H8" i="5" s="1"/>
  <c r="H9" i="90"/>
  <c r="H10" i="90"/>
  <c r="H10" i="5" s="1"/>
  <c r="H11" i="90"/>
  <c r="H11" i="5" s="1"/>
  <c r="H12" i="90"/>
  <c r="H12" i="5" s="1"/>
  <c r="H14" i="90"/>
  <c r="H15" i="90"/>
  <c r="H15" i="5" s="1"/>
  <c r="H16" i="90"/>
  <c r="H16" i="5" s="1"/>
  <c r="H17" i="90"/>
  <c r="H17" i="5" s="1"/>
  <c r="H18" i="90"/>
  <c r="H19" i="90"/>
  <c r="H19" i="5" s="1"/>
  <c r="H20" i="90"/>
  <c r="H20" i="5" s="1"/>
  <c r="H21" i="90"/>
  <c r="H21" i="5" s="1"/>
  <c r="H22" i="90"/>
  <c r="H23" i="90"/>
  <c r="H24" i="90"/>
  <c r="H24" i="5" s="1"/>
  <c r="H25" i="90"/>
  <c r="H25" i="5" s="1"/>
  <c r="H26" i="90"/>
  <c r="H27" i="90"/>
  <c r="H27" i="5" s="1"/>
  <c r="H28" i="90"/>
  <c r="H28" i="5" s="1"/>
  <c r="H29" i="90"/>
  <c r="H29" i="5" s="1"/>
  <c r="H30" i="90"/>
  <c r="H31" i="90"/>
  <c r="H31" i="5" s="1"/>
  <c r="H33" i="90"/>
  <c r="H33" i="5" s="1"/>
  <c r="H34" i="90"/>
  <c r="H34" i="5" s="1"/>
  <c r="H35" i="90"/>
  <c r="H37" i="90"/>
  <c r="H37" i="5" s="1"/>
  <c r="H36" i="5" s="1"/>
  <c r="H39" i="90"/>
  <c r="H39" i="5" s="1"/>
  <c r="H40" i="90"/>
  <c r="H45" i="90"/>
  <c r="H46" i="90"/>
  <c r="H14" i="5"/>
  <c r="H18" i="5"/>
  <c r="H22" i="5"/>
  <c r="H26" i="5"/>
  <c r="H30" i="5"/>
  <c r="H35" i="5"/>
  <c r="H9" i="5"/>
  <c r="D40" i="5"/>
  <c r="D18" i="5"/>
  <c r="D37" i="5"/>
  <c r="D34" i="5"/>
  <c r="D30" i="5"/>
  <c r="D26" i="5"/>
  <c r="D25" i="5"/>
  <c r="D22" i="5"/>
  <c r="D17" i="5"/>
  <c r="D14" i="5"/>
  <c r="D6" i="106"/>
  <c r="D13" i="106"/>
  <c r="D19" i="106"/>
  <c r="H42" i="106"/>
  <c r="D42" i="106"/>
  <c r="H36" i="106"/>
  <c r="H32" i="106"/>
  <c r="H6" i="106"/>
  <c r="D36" i="106"/>
  <c r="D32" i="106"/>
  <c r="D28" i="106"/>
  <c r="H23" i="106"/>
  <c r="H13" i="106" s="1"/>
  <c r="D5" i="98" l="1"/>
  <c r="D41" i="98" s="1"/>
  <c r="D47" i="98" s="1"/>
  <c r="D19" i="5"/>
  <c r="D42" i="90"/>
  <c r="H23" i="5"/>
  <c r="H13" i="5" s="1"/>
  <c r="H5" i="98"/>
  <c r="H41" i="98" s="1"/>
  <c r="H49" i="98" s="1"/>
  <c r="H42" i="98"/>
  <c r="D28" i="90"/>
  <c r="D28" i="5" s="1"/>
  <c r="H44" i="90"/>
  <c r="H42" i="90" s="1"/>
  <c r="D6" i="90"/>
  <c r="D7" i="5"/>
  <c r="D29" i="5"/>
  <c r="D13" i="90"/>
  <c r="D13" i="5" s="1"/>
  <c r="D36" i="5"/>
  <c r="D35" i="5" s="1"/>
  <c r="D32" i="90"/>
  <c r="D32" i="5" s="1"/>
  <c r="H47" i="98"/>
  <c r="H32" i="5"/>
  <c r="H36" i="90"/>
  <c r="H32" i="90"/>
  <c r="H6" i="90"/>
  <c r="H13" i="90"/>
  <c r="H6" i="5"/>
  <c r="D5" i="106"/>
  <c r="D41" i="106" s="1"/>
  <c r="H5" i="106"/>
  <c r="H41" i="106" s="1"/>
  <c r="H47" i="106" s="1"/>
  <c r="G34" i="140"/>
  <c r="C20" i="66"/>
  <c r="H5" i="5" l="1"/>
  <c r="H41" i="5" s="1"/>
  <c r="H47" i="5" s="1"/>
  <c r="D5" i="90"/>
  <c r="D41" i="90" s="1"/>
  <c r="D47" i="90" s="1"/>
  <c r="D6" i="5"/>
  <c r="H5" i="90"/>
  <c r="H41" i="90" s="1"/>
  <c r="H47" i="90" s="1"/>
  <c r="D47" i="106"/>
  <c r="H49" i="106"/>
  <c r="C7" i="66"/>
  <c r="C22" i="65"/>
  <c r="C20" i="65"/>
  <c r="C15" i="65"/>
  <c r="C7" i="65"/>
  <c r="C22" i="66"/>
  <c r="C22" i="140"/>
  <c r="C15" i="140"/>
  <c r="C11" i="140"/>
  <c r="C22" i="8"/>
  <c r="H49" i="90" l="1"/>
  <c r="C35" i="106"/>
  <c r="C34" i="106"/>
  <c r="C33" i="106"/>
  <c r="G38" i="98" l="1"/>
  <c r="G39" i="98" l="1"/>
  <c r="C15" i="96"/>
  <c r="G34" i="18" l="1"/>
  <c r="G46" i="155"/>
  <c r="F46" i="155"/>
  <c r="G45" i="155"/>
  <c r="F45" i="155"/>
  <c r="G44" i="155"/>
  <c r="F44" i="155"/>
  <c r="G43" i="155"/>
  <c r="F43" i="155"/>
  <c r="F42" i="155" s="1"/>
  <c r="C42" i="155"/>
  <c r="B42" i="155"/>
  <c r="G36" i="155"/>
  <c r="F36" i="155"/>
  <c r="C36" i="155"/>
  <c r="B36" i="155"/>
  <c r="G32" i="155"/>
  <c r="F32" i="155"/>
  <c r="C32" i="155"/>
  <c r="B32" i="155"/>
  <c r="C28" i="155"/>
  <c r="B28" i="155"/>
  <c r="C19" i="155"/>
  <c r="B19" i="155"/>
  <c r="G13" i="155"/>
  <c r="F13" i="155"/>
  <c r="C13" i="155"/>
  <c r="B13" i="155"/>
  <c r="G6" i="155"/>
  <c r="F6" i="155"/>
  <c r="F5" i="155" s="1"/>
  <c r="F41" i="155" s="1"/>
  <c r="C6" i="155"/>
  <c r="B6" i="155"/>
  <c r="C5" i="155" l="1"/>
  <c r="C41" i="155" s="1"/>
  <c r="C47" i="155" s="1"/>
  <c r="G42" i="155"/>
  <c r="F47" i="155"/>
  <c r="G5" i="155"/>
  <c r="G41" i="155" s="1"/>
  <c r="G47" i="155" s="1"/>
  <c r="B5" i="155"/>
  <c r="B41" i="155" s="1"/>
  <c r="F49" i="155" s="1"/>
  <c r="B47" i="155" l="1"/>
  <c r="G49" i="155"/>
  <c r="C21" i="144"/>
  <c r="G16" i="140" l="1"/>
  <c r="G15" i="140"/>
  <c r="C12" i="64" l="1"/>
  <c r="C11" i="64"/>
  <c r="C10" i="64"/>
  <c r="C9" i="64"/>
  <c r="C8" i="64"/>
  <c r="C24" i="141" l="1"/>
  <c r="C7" i="33"/>
  <c r="G46" i="154"/>
  <c r="F46" i="154"/>
  <c r="G45" i="154"/>
  <c r="F45" i="154"/>
  <c r="G44" i="154"/>
  <c r="F44" i="154"/>
  <c r="G43" i="154"/>
  <c r="F43" i="154"/>
  <c r="F42" i="154"/>
  <c r="C42" i="154"/>
  <c r="B42" i="154"/>
  <c r="G36" i="154"/>
  <c r="F36" i="154"/>
  <c r="C36" i="154"/>
  <c r="B36" i="154"/>
  <c r="G32" i="154"/>
  <c r="F32" i="154"/>
  <c r="C32" i="154"/>
  <c r="B32" i="154"/>
  <c r="C28" i="154"/>
  <c r="B28" i="154"/>
  <c r="C19" i="154"/>
  <c r="B19" i="154"/>
  <c r="G13" i="154"/>
  <c r="F13" i="154"/>
  <c r="C13" i="154"/>
  <c r="B13" i="154"/>
  <c r="G6" i="154"/>
  <c r="F6" i="154"/>
  <c r="F5" i="154" s="1"/>
  <c r="F41" i="154" s="1"/>
  <c r="F47" i="154" s="1"/>
  <c r="C6" i="154"/>
  <c r="B6" i="154"/>
  <c r="G5" i="154"/>
  <c r="G41" i="154" s="1"/>
  <c r="G33" i="13"/>
  <c r="G47" i="154" l="1"/>
  <c r="G42" i="154"/>
  <c r="C5" i="154"/>
  <c r="C41" i="154" s="1"/>
  <c r="G49" i="154" s="1"/>
  <c r="B5" i="154"/>
  <c r="B41" i="154" s="1"/>
  <c r="F49" i="154" s="1"/>
  <c r="C37" i="19"/>
  <c r="C22" i="151"/>
  <c r="B47" i="154" l="1"/>
  <c r="C47" i="154"/>
  <c r="C22" i="145"/>
  <c r="C22" i="64" s="1"/>
  <c r="C15" i="64"/>
  <c r="G46" i="153" l="1"/>
  <c r="F46" i="153"/>
  <c r="G45" i="153"/>
  <c r="F45" i="153"/>
  <c r="G44" i="153"/>
  <c r="F44" i="153"/>
  <c r="G43" i="153"/>
  <c r="F43" i="153"/>
  <c r="F42" i="153" s="1"/>
  <c r="C42" i="153"/>
  <c r="B42" i="153"/>
  <c r="G36" i="153"/>
  <c r="F36" i="153"/>
  <c r="C36" i="153"/>
  <c r="B36" i="153"/>
  <c r="G32" i="153"/>
  <c r="F32" i="153"/>
  <c r="C32" i="153"/>
  <c r="B32" i="153"/>
  <c r="C28" i="153"/>
  <c r="B28" i="153"/>
  <c r="C19" i="153"/>
  <c r="B19" i="153"/>
  <c r="G13" i="153"/>
  <c r="G5" i="153" s="1"/>
  <c r="G41" i="153" s="1"/>
  <c r="F13" i="153"/>
  <c r="C13" i="153"/>
  <c r="B13" i="153"/>
  <c r="G6" i="153"/>
  <c r="F6" i="153"/>
  <c r="F5" i="153" s="1"/>
  <c r="F41" i="153" s="1"/>
  <c r="F47" i="153" s="1"/>
  <c r="C6" i="153"/>
  <c r="B6" i="153"/>
  <c r="B5" i="153" s="1"/>
  <c r="B41" i="153" s="1"/>
  <c r="C24" i="99"/>
  <c r="C22" i="99"/>
  <c r="C10" i="99"/>
  <c r="C22" i="103"/>
  <c r="C22" i="28"/>
  <c r="F33" i="13"/>
  <c r="G42" i="153" l="1"/>
  <c r="G47" i="153" s="1"/>
  <c r="C5" i="153"/>
  <c r="C41" i="153" s="1"/>
  <c r="G49" i="153" s="1"/>
  <c r="F49" i="153"/>
  <c r="B47" i="153"/>
  <c r="C47" i="153" l="1"/>
  <c r="G46" i="152"/>
  <c r="F46" i="152"/>
  <c r="G45" i="152"/>
  <c r="F45" i="152"/>
  <c r="G44" i="152"/>
  <c r="F44" i="152"/>
  <c r="G43" i="152"/>
  <c r="G42" i="152" s="1"/>
  <c r="F43" i="152"/>
  <c r="C42" i="152"/>
  <c r="B42" i="152"/>
  <c r="G36" i="152"/>
  <c r="F36" i="152"/>
  <c r="C36" i="152"/>
  <c r="B36" i="152"/>
  <c r="G32" i="152"/>
  <c r="F32" i="152"/>
  <c r="C32" i="152"/>
  <c r="B32" i="152"/>
  <c r="C28" i="152"/>
  <c r="B28" i="152"/>
  <c r="C19" i="152"/>
  <c r="B19" i="152"/>
  <c r="G13" i="152"/>
  <c r="F13" i="152"/>
  <c r="C13" i="152"/>
  <c r="B13" i="152"/>
  <c r="G6" i="152"/>
  <c r="F6" i="152"/>
  <c r="F5" i="152" s="1"/>
  <c r="F41" i="152" s="1"/>
  <c r="C6" i="152"/>
  <c r="B6" i="152"/>
  <c r="G5" i="152"/>
  <c r="G41" i="152" s="1"/>
  <c r="F42" i="152" l="1"/>
  <c r="F47" i="152" s="1"/>
  <c r="B5" i="152"/>
  <c r="B41" i="152" s="1"/>
  <c r="B47" i="152" s="1"/>
  <c r="G47" i="152"/>
  <c r="C5" i="152"/>
  <c r="C41" i="152" s="1"/>
  <c r="G49" i="152" s="1"/>
  <c r="F49" i="152" l="1"/>
  <c r="C47" i="152"/>
  <c r="C22" i="71"/>
  <c r="C22" i="72"/>
  <c r="C19" i="151"/>
  <c r="G46" i="151"/>
  <c r="F46" i="151"/>
  <c r="G45" i="151"/>
  <c r="F45" i="151"/>
  <c r="G44" i="151"/>
  <c r="F44" i="151"/>
  <c r="G43" i="151"/>
  <c r="G42" i="151" s="1"/>
  <c r="F43" i="151"/>
  <c r="C42" i="151"/>
  <c r="B42" i="151"/>
  <c r="G36" i="151"/>
  <c r="F36" i="151"/>
  <c r="C36" i="151"/>
  <c r="B36" i="151"/>
  <c r="G32" i="151"/>
  <c r="F32" i="151"/>
  <c r="C32" i="151"/>
  <c r="B32" i="151"/>
  <c r="C28" i="151"/>
  <c r="B28" i="151"/>
  <c r="B19" i="151"/>
  <c r="G13" i="151"/>
  <c r="F13" i="151"/>
  <c r="C13" i="151"/>
  <c r="B13" i="151"/>
  <c r="G6" i="151"/>
  <c r="F6" i="151"/>
  <c r="C6" i="151"/>
  <c r="B6" i="151"/>
  <c r="F5" i="151" l="1"/>
  <c r="F41" i="151" s="1"/>
  <c r="G5" i="151"/>
  <c r="G41" i="151" s="1"/>
  <c r="G47" i="151" s="1"/>
  <c r="F42" i="151"/>
  <c r="F47" i="151" s="1"/>
  <c r="C5" i="151"/>
  <c r="C41" i="151" s="1"/>
  <c r="G49" i="151" s="1"/>
  <c r="B5" i="151"/>
  <c r="B41" i="151" s="1"/>
  <c r="F49" i="151" s="1"/>
  <c r="C47" i="151" l="1"/>
  <c r="B47" i="151"/>
  <c r="C22" i="144" l="1"/>
  <c r="C11" i="144"/>
  <c r="F39" i="98" l="1"/>
  <c r="B46" i="5" l="1"/>
  <c r="B15" i="96"/>
  <c r="B20" i="95"/>
  <c r="B22" i="28"/>
  <c r="F34" i="75"/>
  <c r="F15" i="140"/>
  <c r="G46" i="150" l="1"/>
  <c r="F46" i="150"/>
  <c r="G45" i="150"/>
  <c r="F45" i="150"/>
  <c r="G44" i="150"/>
  <c r="F44" i="150"/>
  <c r="G43" i="150"/>
  <c r="F43" i="150"/>
  <c r="C42" i="150"/>
  <c r="B42" i="150"/>
  <c r="G36" i="150"/>
  <c r="F36" i="150"/>
  <c r="C36" i="150"/>
  <c r="B36" i="150"/>
  <c r="G32" i="150"/>
  <c r="F32" i="150"/>
  <c r="C32" i="150"/>
  <c r="B32" i="150"/>
  <c r="C28" i="150"/>
  <c r="B28" i="150"/>
  <c r="C19" i="150"/>
  <c r="B19" i="150"/>
  <c r="G13" i="150"/>
  <c r="F13" i="150"/>
  <c r="C13" i="150"/>
  <c r="B13" i="150"/>
  <c r="G6" i="150"/>
  <c r="F6" i="150"/>
  <c r="F5" i="150" s="1"/>
  <c r="F41" i="150" s="1"/>
  <c r="C6" i="150"/>
  <c r="C5" i="150" s="1"/>
  <c r="C41" i="150" s="1"/>
  <c r="B6" i="150"/>
  <c r="G5" i="150"/>
  <c r="G41" i="150" s="1"/>
  <c r="B22" i="72"/>
  <c r="B20" i="72"/>
  <c r="B22" i="71"/>
  <c r="B20" i="71"/>
  <c r="B22" i="66"/>
  <c r="G42" i="150" l="1"/>
  <c r="G47" i="150" s="1"/>
  <c r="F42" i="150"/>
  <c r="F47" i="150" s="1"/>
  <c r="B5" i="150"/>
  <c r="B41" i="150" s="1"/>
  <c r="B47" i="150" s="1"/>
  <c r="G49" i="150"/>
  <c r="C47" i="150"/>
  <c r="B7" i="98"/>
  <c r="B40" i="97"/>
  <c r="B25" i="11"/>
  <c r="B22" i="29"/>
  <c r="B22" i="92"/>
  <c r="B7" i="94"/>
  <c r="B24" i="94"/>
  <c r="F49" i="150" l="1"/>
  <c r="B35" i="106"/>
  <c r="B14" i="126"/>
  <c r="G46" i="149" l="1"/>
  <c r="F46" i="149"/>
  <c r="G45" i="149"/>
  <c r="F45" i="149"/>
  <c r="G44" i="149"/>
  <c r="F44" i="149"/>
  <c r="G43" i="149"/>
  <c r="F43" i="149"/>
  <c r="F42" i="149" s="1"/>
  <c r="C42" i="149"/>
  <c r="B42" i="149"/>
  <c r="G36" i="149"/>
  <c r="F36" i="149"/>
  <c r="C36" i="149"/>
  <c r="B36" i="149"/>
  <c r="G32" i="149"/>
  <c r="F32" i="149"/>
  <c r="C32" i="149"/>
  <c r="B32" i="149"/>
  <c r="C28" i="149"/>
  <c r="B28" i="149"/>
  <c r="C19" i="149"/>
  <c r="B19" i="149"/>
  <c r="G13" i="149"/>
  <c r="F13" i="149"/>
  <c r="C13" i="149"/>
  <c r="B13" i="149"/>
  <c r="G6" i="149"/>
  <c r="F6" i="149"/>
  <c r="C6" i="149"/>
  <c r="B6" i="149"/>
  <c r="G5" i="149" l="1"/>
  <c r="G41" i="149" s="1"/>
  <c r="C5" i="149"/>
  <c r="C41" i="149" s="1"/>
  <c r="C47" i="149" s="1"/>
  <c r="G42" i="149"/>
  <c r="F5" i="149"/>
  <c r="F41" i="149" s="1"/>
  <c r="F47" i="149" s="1"/>
  <c r="B5" i="149"/>
  <c r="B41" i="149" s="1"/>
  <c r="G47" i="149" l="1"/>
  <c r="G49" i="149"/>
  <c r="F49" i="149"/>
  <c r="B47" i="149"/>
  <c r="B11" i="71" l="1"/>
  <c r="B15" i="71"/>
  <c r="B11" i="72"/>
  <c r="G46" i="147" l="1"/>
  <c r="F46" i="147"/>
  <c r="G45" i="147"/>
  <c r="F45" i="147"/>
  <c r="G44" i="147"/>
  <c r="F44" i="147"/>
  <c r="G43" i="147"/>
  <c r="F43" i="147"/>
  <c r="F42" i="147" s="1"/>
  <c r="C42" i="147"/>
  <c r="B42" i="147"/>
  <c r="G36" i="147"/>
  <c r="F36" i="147"/>
  <c r="C36" i="147"/>
  <c r="B36" i="147"/>
  <c r="G32" i="147"/>
  <c r="F32" i="147"/>
  <c r="C32" i="147"/>
  <c r="B32" i="147"/>
  <c r="C28" i="147"/>
  <c r="B28" i="147"/>
  <c r="C19" i="147"/>
  <c r="B19" i="147"/>
  <c r="G13" i="147"/>
  <c r="G5" i="147" s="1"/>
  <c r="G41" i="147" s="1"/>
  <c r="F13" i="147"/>
  <c r="C13" i="147"/>
  <c r="B13" i="147"/>
  <c r="G6" i="147"/>
  <c r="F6" i="147"/>
  <c r="C6" i="147"/>
  <c r="B6" i="147"/>
  <c r="B22" i="146"/>
  <c r="B19" i="146" s="1"/>
  <c r="G46" i="146"/>
  <c r="F46" i="146"/>
  <c r="G45" i="146"/>
  <c r="F45" i="146"/>
  <c r="G44" i="146"/>
  <c r="F44" i="146"/>
  <c r="G43" i="146"/>
  <c r="G42" i="146" s="1"/>
  <c r="F43" i="146"/>
  <c r="F42" i="146" s="1"/>
  <c r="C42" i="146"/>
  <c r="B42" i="146"/>
  <c r="G36" i="146"/>
  <c r="F36" i="146"/>
  <c r="C36" i="146"/>
  <c r="B36" i="146"/>
  <c r="G32" i="146"/>
  <c r="F32" i="146"/>
  <c r="C32" i="146"/>
  <c r="B32" i="146"/>
  <c r="C28" i="146"/>
  <c r="B28" i="146"/>
  <c r="C19" i="146"/>
  <c r="G13" i="146"/>
  <c r="F13" i="146"/>
  <c r="C13" i="146"/>
  <c r="B13" i="146"/>
  <c r="G6" i="146"/>
  <c r="F6" i="146"/>
  <c r="C6" i="146"/>
  <c r="B6" i="146"/>
  <c r="C5" i="147" l="1"/>
  <c r="C41" i="147" s="1"/>
  <c r="C47" i="147" s="1"/>
  <c r="G42" i="147"/>
  <c r="G5" i="146"/>
  <c r="G41" i="146" s="1"/>
  <c r="G47" i="146" s="1"/>
  <c r="F5" i="146"/>
  <c r="F41" i="146" s="1"/>
  <c r="F47" i="146" s="1"/>
  <c r="F5" i="147"/>
  <c r="F41" i="147" s="1"/>
  <c r="F47" i="147" s="1"/>
  <c r="C5" i="146"/>
  <c r="C41" i="146" s="1"/>
  <c r="G47" i="147"/>
  <c r="B5" i="147"/>
  <c r="B41" i="147" s="1"/>
  <c r="G49" i="147"/>
  <c r="B5" i="146"/>
  <c r="B41" i="146" s="1"/>
  <c r="F49" i="146" s="1"/>
  <c r="G49" i="146" l="1"/>
  <c r="C47" i="146"/>
  <c r="F49" i="147"/>
  <c r="B47" i="147"/>
  <c r="B47" i="146"/>
  <c r="G46" i="145"/>
  <c r="F46" i="145"/>
  <c r="G45" i="145"/>
  <c r="F45" i="145"/>
  <c r="G44" i="145"/>
  <c r="F44" i="145"/>
  <c r="G43" i="145"/>
  <c r="F43" i="145"/>
  <c r="C42" i="145"/>
  <c r="B42" i="145"/>
  <c r="G36" i="145"/>
  <c r="F36" i="145"/>
  <c r="C36" i="145"/>
  <c r="B36" i="145"/>
  <c r="G32" i="145"/>
  <c r="F32" i="145"/>
  <c r="C32" i="145"/>
  <c r="B32" i="145"/>
  <c r="C28" i="145"/>
  <c r="B28" i="145"/>
  <c r="C19" i="145"/>
  <c r="B19" i="145"/>
  <c r="G13" i="145"/>
  <c r="F13" i="145"/>
  <c r="C13" i="145"/>
  <c r="B13" i="145"/>
  <c r="G6" i="145"/>
  <c r="F6" i="145"/>
  <c r="F5" i="145" s="1"/>
  <c r="F41" i="145" s="1"/>
  <c r="C6" i="145"/>
  <c r="B6" i="145"/>
  <c r="C5" i="145" l="1"/>
  <c r="C41" i="145" s="1"/>
  <c r="C47" i="145" s="1"/>
  <c r="G42" i="145"/>
  <c r="G5" i="145"/>
  <c r="G41" i="145" s="1"/>
  <c r="G47" i="145" s="1"/>
  <c r="F42" i="145"/>
  <c r="F47" i="145" s="1"/>
  <c r="B5" i="145"/>
  <c r="B41" i="145" s="1"/>
  <c r="B47" i="145" s="1"/>
  <c r="G49" i="145" l="1"/>
  <c r="F49" i="145"/>
  <c r="G46" i="144" l="1"/>
  <c r="F46" i="144"/>
  <c r="G45" i="144"/>
  <c r="F45" i="144"/>
  <c r="G44" i="144"/>
  <c r="F44" i="144"/>
  <c r="G43" i="144"/>
  <c r="F43" i="144"/>
  <c r="C42" i="144"/>
  <c r="B42" i="144"/>
  <c r="G36" i="144"/>
  <c r="F36" i="144"/>
  <c r="C36" i="144"/>
  <c r="B36" i="144"/>
  <c r="G32" i="144"/>
  <c r="F32" i="144"/>
  <c r="C32" i="144"/>
  <c r="B32" i="144"/>
  <c r="C28" i="144"/>
  <c r="B28" i="144"/>
  <c r="C19" i="144"/>
  <c r="B19" i="144"/>
  <c r="G13" i="144"/>
  <c r="F13" i="144"/>
  <c r="C13" i="144"/>
  <c r="B13" i="144"/>
  <c r="G6" i="144"/>
  <c r="G5" i="144" s="1"/>
  <c r="G41" i="144" s="1"/>
  <c r="F6" i="144"/>
  <c r="F5" i="144" s="1"/>
  <c r="F41" i="144" s="1"/>
  <c r="C6" i="144"/>
  <c r="B6" i="144"/>
  <c r="B22" i="132"/>
  <c r="G42" i="144" l="1"/>
  <c r="G47" i="144" s="1"/>
  <c r="F42" i="144"/>
  <c r="C5" i="144"/>
  <c r="C41" i="144" s="1"/>
  <c r="G49" i="144" s="1"/>
  <c r="B5" i="144"/>
  <c r="B41" i="144" s="1"/>
  <c r="F49" i="144" s="1"/>
  <c r="F47" i="144"/>
  <c r="C47" i="144" l="1"/>
  <c r="B47" i="144"/>
  <c r="B22" i="75" l="1"/>
  <c r="C32" i="106"/>
  <c r="C6" i="98"/>
  <c r="C19" i="100"/>
  <c r="G46" i="143"/>
  <c r="F46" i="143"/>
  <c r="G45" i="143"/>
  <c r="F45" i="143"/>
  <c r="G44" i="143"/>
  <c r="F44" i="143"/>
  <c r="G43" i="143"/>
  <c r="F43" i="143"/>
  <c r="C42" i="143"/>
  <c r="B42" i="143"/>
  <c r="G36" i="143"/>
  <c r="F36" i="143"/>
  <c r="C36" i="143"/>
  <c r="B36" i="143"/>
  <c r="G32" i="143"/>
  <c r="F32" i="143"/>
  <c r="C32" i="143"/>
  <c r="B32" i="143"/>
  <c r="C28" i="143"/>
  <c r="B28" i="143"/>
  <c r="C19" i="143"/>
  <c r="B19" i="143"/>
  <c r="G13" i="143"/>
  <c r="F13" i="143"/>
  <c r="C13" i="143"/>
  <c r="B13" i="143"/>
  <c r="G6" i="143"/>
  <c r="G5" i="143" s="1"/>
  <c r="G41" i="143" s="1"/>
  <c r="F6" i="143"/>
  <c r="C6" i="143"/>
  <c r="B6" i="143"/>
  <c r="G46" i="142"/>
  <c r="F46" i="142"/>
  <c r="G45" i="142"/>
  <c r="F45" i="142"/>
  <c r="G44" i="142"/>
  <c r="F44" i="142"/>
  <c r="G43" i="142"/>
  <c r="F43" i="142"/>
  <c r="C42" i="142"/>
  <c r="B42" i="142"/>
  <c r="G36" i="142"/>
  <c r="F36" i="142"/>
  <c r="C36" i="142"/>
  <c r="B36" i="142"/>
  <c r="G32" i="142"/>
  <c r="F32" i="142"/>
  <c r="C32" i="142"/>
  <c r="B32" i="142"/>
  <c r="C28" i="142"/>
  <c r="B28" i="142"/>
  <c r="C19" i="142"/>
  <c r="B19" i="142"/>
  <c r="G13" i="142"/>
  <c r="F13" i="142"/>
  <c r="C13" i="142"/>
  <c r="B13" i="142"/>
  <c r="G6" i="142"/>
  <c r="F6" i="142"/>
  <c r="C6" i="142"/>
  <c r="B6" i="142"/>
  <c r="G46" i="141"/>
  <c r="F46" i="141"/>
  <c r="G45" i="141"/>
  <c r="F45" i="141"/>
  <c r="G44" i="141"/>
  <c r="F44" i="141"/>
  <c r="F42" i="141" s="1"/>
  <c r="G43" i="141"/>
  <c r="F43" i="141"/>
  <c r="C42" i="141"/>
  <c r="B42" i="141"/>
  <c r="G36" i="141"/>
  <c r="F36" i="141"/>
  <c r="C36" i="141"/>
  <c r="B36" i="141"/>
  <c r="G32" i="141"/>
  <c r="F32" i="141"/>
  <c r="C32" i="141"/>
  <c r="B32" i="141"/>
  <c r="C28" i="141"/>
  <c r="B28" i="141"/>
  <c r="C19" i="141"/>
  <c r="B19" i="141"/>
  <c r="G13" i="141"/>
  <c r="F13" i="141"/>
  <c r="C13" i="141"/>
  <c r="B13" i="141"/>
  <c r="G6" i="141"/>
  <c r="G5" i="141" s="1"/>
  <c r="G41" i="141" s="1"/>
  <c r="F6" i="141"/>
  <c r="C6" i="141"/>
  <c r="B6" i="141"/>
  <c r="C19" i="140"/>
  <c r="G46" i="140"/>
  <c r="F46" i="140"/>
  <c r="G45" i="140"/>
  <c r="F45" i="140"/>
  <c r="G44" i="140"/>
  <c r="F44" i="140"/>
  <c r="G43" i="140"/>
  <c r="G42" i="140" s="1"/>
  <c r="F43" i="140"/>
  <c r="C42" i="140"/>
  <c r="B42" i="140"/>
  <c r="G36" i="140"/>
  <c r="F36" i="140"/>
  <c r="C36" i="140"/>
  <c r="B36" i="140"/>
  <c r="G32" i="140"/>
  <c r="F32" i="140"/>
  <c r="C32" i="140"/>
  <c r="B32" i="140"/>
  <c r="C28" i="140"/>
  <c r="B28" i="140"/>
  <c r="B19" i="140"/>
  <c r="G13" i="140"/>
  <c r="F13" i="140"/>
  <c r="C13" i="140"/>
  <c r="B13" i="140"/>
  <c r="G6" i="140"/>
  <c r="F6" i="140"/>
  <c r="C6" i="140"/>
  <c r="B6" i="140"/>
  <c r="G46" i="139"/>
  <c r="F46" i="139"/>
  <c r="G45" i="139"/>
  <c r="F45" i="139"/>
  <c r="G44" i="139"/>
  <c r="G42" i="139"/>
  <c r="F44" i="139"/>
  <c r="G43" i="139"/>
  <c r="F43" i="139"/>
  <c r="C42" i="139"/>
  <c r="B42" i="139"/>
  <c r="G36" i="139"/>
  <c r="F36" i="139"/>
  <c r="C36" i="139"/>
  <c r="B36" i="139"/>
  <c r="G32" i="139"/>
  <c r="F32" i="139"/>
  <c r="C32" i="139"/>
  <c r="B32" i="139"/>
  <c r="C28" i="139"/>
  <c r="B28" i="139"/>
  <c r="C19" i="139"/>
  <c r="B19" i="139"/>
  <c r="G13" i="139"/>
  <c r="F13" i="139"/>
  <c r="C13" i="139"/>
  <c r="B13" i="139"/>
  <c r="G6" i="139"/>
  <c r="G5" i="139" s="1"/>
  <c r="G41" i="139" s="1"/>
  <c r="F6" i="139"/>
  <c r="F5" i="139" s="1"/>
  <c r="F41" i="139" s="1"/>
  <c r="C6" i="139"/>
  <c r="B6" i="139"/>
  <c r="G46" i="138"/>
  <c r="F46" i="138"/>
  <c r="G45" i="138"/>
  <c r="F45" i="138"/>
  <c r="G44" i="138"/>
  <c r="F44" i="138"/>
  <c r="F42" i="138" s="1"/>
  <c r="G43" i="138"/>
  <c r="F43" i="138"/>
  <c r="C42" i="138"/>
  <c r="B42" i="138"/>
  <c r="G36" i="138"/>
  <c r="F36" i="138"/>
  <c r="C36" i="138"/>
  <c r="B36" i="138"/>
  <c r="G32" i="138"/>
  <c r="F32" i="138"/>
  <c r="C32" i="138"/>
  <c r="B32" i="138"/>
  <c r="C28" i="138"/>
  <c r="B28" i="138"/>
  <c r="C19" i="138"/>
  <c r="B19" i="138"/>
  <c r="G13" i="138"/>
  <c r="F13" i="138"/>
  <c r="C13" i="138"/>
  <c r="B13" i="138"/>
  <c r="G6" i="138"/>
  <c r="G5" i="138" s="1"/>
  <c r="G41" i="138" s="1"/>
  <c r="F6" i="138"/>
  <c r="F5" i="138" s="1"/>
  <c r="F41" i="138" s="1"/>
  <c r="C6" i="138"/>
  <c r="B6" i="138"/>
  <c r="G46" i="137"/>
  <c r="F46" i="137"/>
  <c r="G45" i="137"/>
  <c r="F45" i="137"/>
  <c r="G44" i="137"/>
  <c r="F44" i="137"/>
  <c r="G43" i="137"/>
  <c r="F43" i="137"/>
  <c r="C42" i="137"/>
  <c r="B42" i="137"/>
  <c r="G36" i="137"/>
  <c r="F36" i="137"/>
  <c r="C36" i="137"/>
  <c r="B36" i="137"/>
  <c r="G32" i="137"/>
  <c r="F32" i="137"/>
  <c r="C32" i="137"/>
  <c r="B32" i="137"/>
  <c r="C28" i="137"/>
  <c r="B28" i="137"/>
  <c r="C19" i="137"/>
  <c r="B19" i="137"/>
  <c r="G13" i="137"/>
  <c r="F13" i="137"/>
  <c r="C13" i="137"/>
  <c r="B13" i="137"/>
  <c r="G6" i="137"/>
  <c r="G5" i="137" s="1"/>
  <c r="G41" i="137" s="1"/>
  <c r="F6" i="137"/>
  <c r="C6" i="137"/>
  <c r="B6" i="137"/>
  <c r="F34" i="70"/>
  <c r="G46" i="135"/>
  <c r="F46" i="135"/>
  <c r="G45" i="135"/>
  <c r="F45" i="135"/>
  <c r="G44" i="135"/>
  <c r="F44" i="135"/>
  <c r="G43" i="135"/>
  <c r="F43" i="135"/>
  <c r="C42" i="135"/>
  <c r="B42" i="135"/>
  <c r="G36" i="135"/>
  <c r="F36" i="135"/>
  <c r="C36" i="135"/>
  <c r="B36" i="135"/>
  <c r="G32" i="135"/>
  <c r="F32" i="135"/>
  <c r="C32" i="135"/>
  <c r="B32" i="135"/>
  <c r="C28" i="135"/>
  <c r="B28" i="135"/>
  <c r="C19" i="135"/>
  <c r="B19" i="135"/>
  <c r="G13" i="135"/>
  <c r="F13" i="135"/>
  <c r="C13" i="135"/>
  <c r="B13" i="135"/>
  <c r="G6" i="135"/>
  <c r="F6" i="135"/>
  <c r="C6" i="135"/>
  <c r="B6" i="135"/>
  <c r="G46" i="134"/>
  <c r="F46" i="134"/>
  <c r="G45" i="134"/>
  <c r="F45" i="134"/>
  <c r="G44" i="134"/>
  <c r="F44" i="134"/>
  <c r="G43" i="134"/>
  <c r="G42" i="134" s="1"/>
  <c r="F43" i="134"/>
  <c r="C42" i="134"/>
  <c r="B42" i="134"/>
  <c r="G36" i="134"/>
  <c r="F36" i="134"/>
  <c r="C36" i="134"/>
  <c r="B36" i="134"/>
  <c r="G32" i="134"/>
  <c r="F32" i="134"/>
  <c r="C32" i="134"/>
  <c r="B32" i="134"/>
  <c r="C28" i="134"/>
  <c r="B28" i="134"/>
  <c r="C19" i="134"/>
  <c r="B19" i="134"/>
  <c r="G13" i="134"/>
  <c r="F13" i="134"/>
  <c r="C13" i="134"/>
  <c r="B13" i="134"/>
  <c r="G6" i="134"/>
  <c r="G5" i="134" s="1"/>
  <c r="G41" i="134" s="1"/>
  <c r="G47" i="134" s="1"/>
  <c r="F6" i="134"/>
  <c r="C6" i="134"/>
  <c r="B6" i="134"/>
  <c r="G46" i="133"/>
  <c r="F46" i="133"/>
  <c r="G45" i="133"/>
  <c r="F45" i="133"/>
  <c r="G44" i="133"/>
  <c r="F44" i="133"/>
  <c r="G43" i="133"/>
  <c r="F43" i="133"/>
  <c r="C42" i="133"/>
  <c r="B42" i="133"/>
  <c r="G36" i="133"/>
  <c r="F36" i="133"/>
  <c r="C36" i="133"/>
  <c r="B36" i="133"/>
  <c r="G32" i="133"/>
  <c r="F32" i="133"/>
  <c r="C32" i="133"/>
  <c r="B32" i="133"/>
  <c r="C28" i="133"/>
  <c r="B28" i="133"/>
  <c r="C19" i="133"/>
  <c r="B19" i="133"/>
  <c r="G13" i="133"/>
  <c r="F13" i="133"/>
  <c r="C13" i="133"/>
  <c r="B13" i="133"/>
  <c r="G6" i="133"/>
  <c r="G5" i="133" s="1"/>
  <c r="G41" i="133" s="1"/>
  <c r="F6" i="133"/>
  <c r="F5" i="133" s="1"/>
  <c r="F41" i="133" s="1"/>
  <c r="C6" i="133"/>
  <c r="B6" i="133"/>
  <c r="B5" i="133" s="1"/>
  <c r="B41" i="133" s="1"/>
  <c r="G46" i="132"/>
  <c r="F46" i="132"/>
  <c r="G45" i="132"/>
  <c r="F45" i="132"/>
  <c r="G44" i="132"/>
  <c r="F44" i="132"/>
  <c r="G43" i="132"/>
  <c r="F43" i="132"/>
  <c r="C42" i="132"/>
  <c r="B42" i="132"/>
  <c r="G36" i="132"/>
  <c r="F36" i="132"/>
  <c r="C36" i="132"/>
  <c r="B36" i="132"/>
  <c r="G32" i="132"/>
  <c r="F32" i="132"/>
  <c r="C32" i="132"/>
  <c r="B32" i="132"/>
  <c r="C28" i="132"/>
  <c r="B28" i="132"/>
  <c r="C19" i="132"/>
  <c r="B19" i="132"/>
  <c r="G13" i="132"/>
  <c r="F13" i="132"/>
  <c r="C13" i="132"/>
  <c r="B13" i="132"/>
  <c r="G6" i="132"/>
  <c r="G5" i="132" s="1"/>
  <c r="G41" i="132" s="1"/>
  <c r="F6" i="132"/>
  <c r="C6" i="132"/>
  <c r="B6" i="132"/>
  <c r="G46" i="131"/>
  <c r="F46" i="131"/>
  <c r="G45" i="131"/>
  <c r="F45" i="131"/>
  <c r="G44" i="131"/>
  <c r="F44" i="131"/>
  <c r="G43" i="131"/>
  <c r="F43" i="131"/>
  <c r="C42" i="131"/>
  <c r="B42" i="131"/>
  <c r="G36" i="131"/>
  <c r="F36" i="131"/>
  <c r="C36" i="131"/>
  <c r="B36" i="131"/>
  <c r="G32" i="131"/>
  <c r="F32" i="131"/>
  <c r="C32" i="131"/>
  <c r="B32" i="131"/>
  <c r="C28" i="131"/>
  <c r="B28" i="131"/>
  <c r="C19" i="131"/>
  <c r="B19" i="131"/>
  <c r="G13" i="131"/>
  <c r="F13" i="131"/>
  <c r="C13" i="131"/>
  <c r="B13" i="131"/>
  <c r="G6" i="131"/>
  <c r="G5" i="131" s="1"/>
  <c r="G41" i="131" s="1"/>
  <c r="F6" i="131"/>
  <c r="C6" i="131"/>
  <c r="B6" i="131"/>
  <c r="F16" i="84"/>
  <c r="B20" i="79"/>
  <c r="F16" i="70"/>
  <c r="F13" i="72"/>
  <c r="F15" i="79"/>
  <c r="B21" i="87"/>
  <c r="B23" i="87"/>
  <c r="B24" i="87"/>
  <c r="B15" i="87"/>
  <c r="F16" i="79"/>
  <c r="B6" i="128"/>
  <c r="B19" i="55"/>
  <c r="B20" i="64"/>
  <c r="B19" i="98"/>
  <c r="B40" i="90"/>
  <c r="C11" i="87"/>
  <c r="C22" i="60"/>
  <c r="B34" i="81"/>
  <c r="B35" i="81"/>
  <c r="G46" i="130"/>
  <c r="F46" i="130"/>
  <c r="G45" i="130"/>
  <c r="F45" i="130"/>
  <c r="G44" i="130"/>
  <c r="F44" i="130"/>
  <c r="G43" i="130"/>
  <c r="F43" i="130"/>
  <c r="C42" i="130"/>
  <c r="B42" i="130"/>
  <c r="G36" i="130"/>
  <c r="F36" i="130"/>
  <c r="C36" i="130"/>
  <c r="B36" i="130"/>
  <c r="G32" i="130"/>
  <c r="F32" i="130"/>
  <c r="C32" i="130"/>
  <c r="B32" i="130"/>
  <c r="C28" i="130"/>
  <c r="B28" i="130"/>
  <c r="C19" i="130"/>
  <c r="B19" i="130"/>
  <c r="G13" i="130"/>
  <c r="F13" i="130"/>
  <c r="C13" i="130"/>
  <c r="B13" i="130"/>
  <c r="G6" i="130"/>
  <c r="F6" i="130"/>
  <c r="F5" i="130" s="1"/>
  <c r="F41" i="130" s="1"/>
  <c r="C6" i="130"/>
  <c r="B6" i="130"/>
  <c r="F45" i="128"/>
  <c r="G46" i="128"/>
  <c r="F46" i="128"/>
  <c r="G45" i="128"/>
  <c r="G44" i="128"/>
  <c r="F44" i="128"/>
  <c r="G43" i="128"/>
  <c r="F43" i="128"/>
  <c r="C42" i="128"/>
  <c r="B42" i="128"/>
  <c r="G36" i="128"/>
  <c r="F36" i="128"/>
  <c r="C36" i="128"/>
  <c r="B36" i="128"/>
  <c r="G32" i="128"/>
  <c r="F32" i="128"/>
  <c r="C32" i="128"/>
  <c r="B32" i="128"/>
  <c r="C28" i="128"/>
  <c r="B28" i="128"/>
  <c r="C19" i="128"/>
  <c r="G13" i="128"/>
  <c r="C13" i="128"/>
  <c r="B13" i="128"/>
  <c r="G6" i="128"/>
  <c r="C6" i="128"/>
  <c r="B19" i="99"/>
  <c r="G46" i="126"/>
  <c r="F46" i="126"/>
  <c r="G45" i="126"/>
  <c r="F45" i="126"/>
  <c r="G44" i="126"/>
  <c r="F44" i="126"/>
  <c r="G43" i="126"/>
  <c r="F43" i="126"/>
  <c r="C42" i="126"/>
  <c r="B42" i="126"/>
  <c r="G36" i="126"/>
  <c r="F36" i="126"/>
  <c r="C36" i="126"/>
  <c r="B36" i="126"/>
  <c r="G32" i="126"/>
  <c r="F32" i="126"/>
  <c r="C32" i="126"/>
  <c r="B32" i="126"/>
  <c r="C28" i="126"/>
  <c r="B28" i="126"/>
  <c r="C19" i="126"/>
  <c r="B19" i="126"/>
  <c r="G13" i="126"/>
  <c r="F13" i="126"/>
  <c r="C13" i="126"/>
  <c r="B13" i="126"/>
  <c r="G6" i="126"/>
  <c r="G5" i="126" s="1"/>
  <c r="G41" i="126" s="1"/>
  <c r="F6" i="126"/>
  <c r="F5" i="126" s="1"/>
  <c r="F41" i="126" s="1"/>
  <c r="C6" i="126"/>
  <c r="B6" i="126"/>
  <c r="B6" i="108"/>
  <c r="G46" i="117"/>
  <c r="F46" i="117"/>
  <c r="G45" i="117"/>
  <c r="F45" i="117"/>
  <c r="G44" i="117"/>
  <c r="F44" i="117"/>
  <c r="G43" i="117"/>
  <c r="F43" i="117"/>
  <c r="F42" i="117" s="1"/>
  <c r="C42" i="117"/>
  <c r="B42" i="117"/>
  <c r="G36" i="117"/>
  <c r="F36" i="117"/>
  <c r="C36" i="117"/>
  <c r="B36" i="117"/>
  <c r="G32" i="117"/>
  <c r="F32" i="117"/>
  <c r="C32" i="117"/>
  <c r="B32" i="117"/>
  <c r="C28" i="117"/>
  <c r="B28" i="117"/>
  <c r="B19" i="117"/>
  <c r="G13" i="117"/>
  <c r="F13" i="117"/>
  <c r="C13" i="117"/>
  <c r="B13" i="117"/>
  <c r="G6" i="117"/>
  <c r="F6" i="117"/>
  <c r="C6" i="117"/>
  <c r="B6" i="117"/>
  <c r="G46" i="116"/>
  <c r="F46" i="116"/>
  <c r="G45" i="116"/>
  <c r="F45" i="116"/>
  <c r="G44" i="116"/>
  <c r="F44" i="116"/>
  <c r="G43" i="116"/>
  <c r="F43" i="116"/>
  <c r="C42" i="116"/>
  <c r="B42" i="116"/>
  <c r="G36" i="116"/>
  <c r="F36" i="116"/>
  <c r="C36" i="116"/>
  <c r="B36" i="116"/>
  <c r="G32" i="116"/>
  <c r="F32" i="116"/>
  <c r="C32" i="116"/>
  <c r="B32" i="116"/>
  <c r="C28" i="116"/>
  <c r="B28" i="116"/>
  <c r="C19" i="116"/>
  <c r="B19" i="116"/>
  <c r="G13" i="116"/>
  <c r="F13" i="116"/>
  <c r="C13" i="116"/>
  <c r="B13" i="116"/>
  <c r="G6" i="116"/>
  <c r="G5" i="116" s="1"/>
  <c r="G41" i="116" s="1"/>
  <c r="F6" i="116"/>
  <c r="C6" i="116"/>
  <c r="B6" i="116"/>
  <c r="G46" i="108"/>
  <c r="F46" i="108"/>
  <c r="G45" i="108"/>
  <c r="F45" i="108"/>
  <c r="G44" i="108"/>
  <c r="F44" i="108"/>
  <c r="G43" i="108"/>
  <c r="F43" i="108"/>
  <c r="C42" i="108"/>
  <c r="B42" i="108"/>
  <c r="G36" i="108"/>
  <c r="F36" i="108"/>
  <c r="C36" i="108"/>
  <c r="B36" i="108"/>
  <c r="G32" i="108"/>
  <c r="F32" i="108"/>
  <c r="C32" i="108"/>
  <c r="B32" i="108"/>
  <c r="C28" i="108"/>
  <c r="B28" i="108"/>
  <c r="C19" i="108"/>
  <c r="B19" i="108"/>
  <c r="G13" i="108"/>
  <c r="F13" i="108"/>
  <c r="C13" i="108"/>
  <c r="B13" i="108"/>
  <c r="G6" i="108"/>
  <c r="F6" i="108"/>
  <c r="C6" i="108"/>
  <c r="G46" i="107"/>
  <c r="F46" i="107"/>
  <c r="G45" i="107"/>
  <c r="F45" i="107"/>
  <c r="G44" i="107"/>
  <c r="G42" i="107" s="1"/>
  <c r="F44" i="107"/>
  <c r="G43" i="107"/>
  <c r="F43" i="107"/>
  <c r="C42" i="107"/>
  <c r="B42" i="107"/>
  <c r="G36" i="107"/>
  <c r="F36" i="107"/>
  <c r="C36" i="107"/>
  <c r="B36" i="107"/>
  <c r="G32" i="107"/>
  <c r="F32" i="107"/>
  <c r="C32" i="107"/>
  <c r="B32" i="107"/>
  <c r="C28" i="107"/>
  <c r="B28" i="107"/>
  <c r="C19" i="107"/>
  <c r="B19" i="107"/>
  <c r="G13" i="107"/>
  <c r="F13" i="107"/>
  <c r="C13" i="107"/>
  <c r="B13" i="107"/>
  <c r="G6" i="107"/>
  <c r="G5" i="107" s="1"/>
  <c r="G41" i="107" s="1"/>
  <c r="F6" i="107"/>
  <c r="F5" i="107" s="1"/>
  <c r="F41" i="107" s="1"/>
  <c r="C6" i="107"/>
  <c r="B6" i="107"/>
  <c r="G46" i="106"/>
  <c r="F46" i="106"/>
  <c r="G45" i="106"/>
  <c r="F45" i="106"/>
  <c r="G44" i="106"/>
  <c r="F44" i="106"/>
  <c r="F42" i="106" s="1"/>
  <c r="G43" i="106"/>
  <c r="F43" i="106"/>
  <c r="C42" i="106"/>
  <c r="B42" i="106"/>
  <c r="G36" i="106"/>
  <c r="F36" i="106"/>
  <c r="C36" i="106"/>
  <c r="B36" i="106"/>
  <c r="G32" i="106"/>
  <c r="F32" i="106"/>
  <c r="B32" i="106"/>
  <c r="C28" i="106"/>
  <c r="B28" i="106"/>
  <c r="C19" i="106"/>
  <c r="B19" i="106"/>
  <c r="G13" i="106"/>
  <c r="F13" i="106"/>
  <c r="C13" i="106"/>
  <c r="B13" i="106"/>
  <c r="G6" i="106"/>
  <c r="F6" i="106"/>
  <c r="C6" i="106"/>
  <c r="B6" i="106"/>
  <c r="G46" i="103"/>
  <c r="F46" i="103"/>
  <c r="G45" i="103"/>
  <c r="F45" i="103"/>
  <c r="G44" i="103"/>
  <c r="G42" i="103" s="1"/>
  <c r="F44" i="103"/>
  <c r="G43" i="103"/>
  <c r="F43" i="103"/>
  <c r="C42" i="103"/>
  <c r="B42" i="103"/>
  <c r="G36" i="103"/>
  <c r="F36" i="103"/>
  <c r="C36" i="103"/>
  <c r="B36" i="103"/>
  <c r="G32" i="103"/>
  <c r="F32" i="103"/>
  <c r="C32" i="103"/>
  <c r="B32" i="103"/>
  <c r="C28" i="103"/>
  <c r="B28" i="103"/>
  <c r="C19" i="103"/>
  <c r="B19" i="103"/>
  <c r="G13" i="103"/>
  <c r="F13" i="103"/>
  <c r="C13" i="103"/>
  <c r="B13" i="103"/>
  <c r="G6" i="103"/>
  <c r="F6" i="103"/>
  <c r="F5" i="103" s="1"/>
  <c r="F41" i="103" s="1"/>
  <c r="C6" i="103"/>
  <c r="B6" i="103"/>
  <c r="F36" i="11"/>
  <c r="G46" i="102"/>
  <c r="F46" i="102"/>
  <c r="G45" i="102"/>
  <c r="F45" i="102"/>
  <c r="G44" i="102"/>
  <c r="F44" i="102"/>
  <c r="G43" i="102"/>
  <c r="F43" i="102"/>
  <c r="C42" i="102"/>
  <c r="B42" i="102"/>
  <c r="G36" i="102"/>
  <c r="F36" i="102"/>
  <c r="C36" i="102"/>
  <c r="B36" i="102"/>
  <c r="G32" i="102"/>
  <c r="F32" i="102"/>
  <c r="C32" i="102"/>
  <c r="B32" i="102"/>
  <c r="C28" i="102"/>
  <c r="B28" i="102"/>
  <c r="C19" i="102"/>
  <c r="B19" i="102"/>
  <c r="G13" i="102"/>
  <c r="F13" i="102"/>
  <c r="C13" i="102"/>
  <c r="B13" i="102"/>
  <c r="G6" i="102"/>
  <c r="G5" i="102" s="1"/>
  <c r="G41" i="102" s="1"/>
  <c r="F6" i="102"/>
  <c r="F5" i="102" s="1"/>
  <c r="F41" i="102" s="1"/>
  <c r="C6" i="102"/>
  <c r="B6" i="102"/>
  <c r="G46" i="101"/>
  <c r="F46" i="101"/>
  <c r="G45" i="101"/>
  <c r="F45" i="101"/>
  <c r="G44" i="101"/>
  <c r="G42" i="101" s="1"/>
  <c r="F44" i="101"/>
  <c r="G43" i="101"/>
  <c r="F43" i="101"/>
  <c r="C42" i="101"/>
  <c r="B42" i="101"/>
  <c r="G36" i="101"/>
  <c r="F36" i="101"/>
  <c r="C36" i="101"/>
  <c r="B36" i="101"/>
  <c r="G32" i="101"/>
  <c r="F32" i="101"/>
  <c r="C32" i="101"/>
  <c r="B32" i="101"/>
  <c r="C28" i="101"/>
  <c r="B28" i="101"/>
  <c r="C19" i="101"/>
  <c r="B19" i="101"/>
  <c r="G13" i="101"/>
  <c r="F13" i="101"/>
  <c r="C13" i="101"/>
  <c r="B13" i="101"/>
  <c r="B6" i="101"/>
  <c r="G6" i="101"/>
  <c r="F6" i="101"/>
  <c r="C6" i="101"/>
  <c r="G46" i="100"/>
  <c r="F46" i="100"/>
  <c r="G45" i="100"/>
  <c r="F45" i="100"/>
  <c r="G44" i="100"/>
  <c r="F44" i="100"/>
  <c r="F42" i="100" s="1"/>
  <c r="G43" i="100"/>
  <c r="F43" i="100"/>
  <c r="C42" i="100"/>
  <c r="B42" i="100"/>
  <c r="G36" i="100"/>
  <c r="F36" i="100"/>
  <c r="C36" i="100"/>
  <c r="B36" i="100"/>
  <c r="G32" i="100"/>
  <c r="F32" i="100"/>
  <c r="C32" i="100"/>
  <c r="B32" i="100"/>
  <c r="C28" i="100"/>
  <c r="B28" i="100"/>
  <c r="B19" i="100"/>
  <c r="G13" i="100"/>
  <c r="F13" i="100"/>
  <c r="C13" i="100"/>
  <c r="B13" i="100"/>
  <c r="G6" i="100"/>
  <c r="F6" i="100"/>
  <c r="C6" i="100"/>
  <c r="B6" i="100"/>
  <c r="G46" i="99"/>
  <c r="F46" i="99"/>
  <c r="G45" i="99"/>
  <c r="F45" i="99"/>
  <c r="G44" i="99"/>
  <c r="G42" i="99" s="1"/>
  <c r="F44" i="99"/>
  <c r="G43" i="99"/>
  <c r="F43" i="99"/>
  <c r="C42" i="99"/>
  <c r="B42" i="99"/>
  <c r="G36" i="99"/>
  <c r="F36" i="99"/>
  <c r="C36" i="99"/>
  <c r="B36" i="99"/>
  <c r="G32" i="99"/>
  <c r="F32" i="99"/>
  <c r="C32" i="99"/>
  <c r="B32" i="99"/>
  <c r="C28" i="99"/>
  <c r="B28" i="99"/>
  <c r="C19" i="99"/>
  <c r="G13" i="99"/>
  <c r="F13" i="99"/>
  <c r="C13" i="99"/>
  <c r="B13" i="99"/>
  <c r="G6" i="99"/>
  <c r="F6" i="99"/>
  <c r="C6" i="99"/>
  <c r="G46" i="98"/>
  <c r="F46" i="98"/>
  <c r="G45" i="98"/>
  <c r="F45" i="98"/>
  <c r="G44" i="98"/>
  <c r="F44" i="98"/>
  <c r="G43" i="98"/>
  <c r="F43" i="98"/>
  <c r="C42" i="98"/>
  <c r="B42" i="98"/>
  <c r="G36" i="98"/>
  <c r="F36" i="98"/>
  <c r="C36" i="98"/>
  <c r="B36" i="98"/>
  <c r="G32" i="98"/>
  <c r="F32" i="98"/>
  <c r="C32" i="98"/>
  <c r="B32" i="98"/>
  <c r="C28" i="98"/>
  <c r="B28" i="98"/>
  <c r="C19" i="98"/>
  <c r="G13" i="98"/>
  <c r="F13" i="98"/>
  <c r="C13" i="98"/>
  <c r="B13" i="98"/>
  <c r="G6" i="98"/>
  <c r="F6" i="98"/>
  <c r="B6" i="98"/>
  <c r="G46" i="97"/>
  <c r="F46" i="97"/>
  <c r="G45" i="97"/>
  <c r="F45" i="97"/>
  <c r="G44" i="97"/>
  <c r="F44" i="97"/>
  <c r="G43" i="97"/>
  <c r="F43" i="97"/>
  <c r="C42" i="97"/>
  <c r="B42" i="97"/>
  <c r="G36" i="97"/>
  <c r="F36" i="97"/>
  <c r="C36" i="97"/>
  <c r="B36" i="97"/>
  <c r="G32" i="97"/>
  <c r="F32" i="97"/>
  <c r="C32" i="97"/>
  <c r="B32" i="97"/>
  <c r="C28" i="97"/>
  <c r="B28" i="97"/>
  <c r="C19" i="97"/>
  <c r="B19" i="97"/>
  <c r="G13" i="97"/>
  <c r="F13" i="97"/>
  <c r="C13" i="97"/>
  <c r="B13" i="97"/>
  <c r="G6" i="97"/>
  <c r="G5" i="97" s="1"/>
  <c r="G41" i="97" s="1"/>
  <c r="F6" i="97"/>
  <c r="F5" i="97" s="1"/>
  <c r="F41" i="97" s="1"/>
  <c r="C6" i="97"/>
  <c r="B6" i="97"/>
  <c r="G46" i="96"/>
  <c r="F46" i="96"/>
  <c r="G45" i="96"/>
  <c r="F45" i="96"/>
  <c r="G44" i="96"/>
  <c r="F44" i="96"/>
  <c r="G43" i="96"/>
  <c r="F43" i="96"/>
  <c r="C42" i="96"/>
  <c r="B42" i="96"/>
  <c r="G36" i="96"/>
  <c r="C36" i="96"/>
  <c r="B36" i="96"/>
  <c r="G32" i="96"/>
  <c r="F32" i="96"/>
  <c r="C32" i="96"/>
  <c r="B32" i="96"/>
  <c r="C28" i="96"/>
  <c r="B28" i="96"/>
  <c r="C19" i="96"/>
  <c r="B19" i="96"/>
  <c r="G13" i="96"/>
  <c r="F13" i="96"/>
  <c r="C13" i="96"/>
  <c r="G6" i="96"/>
  <c r="F6" i="96"/>
  <c r="C6" i="96"/>
  <c r="B6" i="96"/>
  <c r="G46" i="95"/>
  <c r="F46" i="95"/>
  <c r="G45" i="95"/>
  <c r="F45" i="95"/>
  <c r="G44" i="95"/>
  <c r="F44" i="95"/>
  <c r="G43" i="95"/>
  <c r="F43" i="95"/>
  <c r="C42" i="95"/>
  <c r="B42" i="95"/>
  <c r="G36" i="95"/>
  <c r="F36" i="95"/>
  <c r="C36" i="95"/>
  <c r="B36" i="95"/>
  <c r="G32" i="95"/>
  <c r="F32" i="95"/>
  <c r="C32" i="95"/>
  <c r="B32" i="95"/>
  <c r="C28" i="95"/>
  <c r="B28" i="95"/>
  <c r="C19" i="95"/>
  <c r="G13" i="95"/>
  <c r="F13" i="95"/>
  <c r="C13" i="95"/>
  <c r="B13" i="95"/>
  <c r="G6" i="95"/>
  <c r="F6" i="95"/>
  <c r="C6" i="95"/>
  <c r="B6" i="95"/>
  <c r="G46" i="94"/>
  <c r="F46" i="94"/>
  <c r="G45" i="94"/>
  <c r="F45" i="94"/>
  <c r="G44" i="94"/>
  <c r="F44" i="94"/>
  <c r="G43" i="94"/>
  <c r="F43" i="94"/>
  <c r="C42" i="94"/>
  <c r="B42" i="94"/>
  <c r="G36" i="94"/>
  <c r="F36" i="94"/>
  <c r="C36" i="94"/>
  <c r="B36" i="94"/>
  <c r="G32" i="94"/>
  <c r="F32" i="94"/>
  <c r="C32" i="94"/>
  <c r="B32" i="94"/>
  <c r="C28" i="94"/>
  <c r="B28" i="94"/>
  <c r="C19" i="94"/>
  <c r="B19" i="94"/>
  <c r="G13" i="94"/>
  <c r="F13" i="94"/>
  <c r="C13" i="94"/>
  <c r="B13" i="94"/>
  <c r="G6" i="94"/>
  <c r="G5" i="94" s="1"/>
  <c r="G41" i="94" s="1"/>
  <c r="F6" i="94"/>
  <c r="F5" i="94" s="1"/>
  <c r="F41" i="94" s="1"/>
  <c r="C6" i="94"/>
  <c r="G46" i="92"/>
  <c r="F46" i="92"/>
  <c r="G45" i="92"/>
  <c r="F45" i="92"/>
  <c r="G44" i="92"/>
  <c r="F44" i="92"/>
  <c r="G43" i="92"/>
  <c r="F43" i="92"/>
  <c r="C42" i="92"/>
  <c r="B42" i="92"/>
  <c r="G36" i="92"/>
  <c r="F36" i="92"/>
  <c r="C36" i="92"/>
  <c r="B36" i="92"/>
  <c r="G32" i="92"/>
  <c r="F32" i="92"/>
  <c r="C32" i="92"/>
  <c r="B32" i="92"/>
  <c r="C28" i="92"/>
  <c r="B28" i="92"/>
  <c r="C19" i="92"/>
  <c r="B19" i="92"/>
  <c r="G13" i="92"/>
  <c r="F13" i="92"/>
  <c r="C13" i="92"/>
  <c r="B13" i="92"/>
  <c r="G6" i="92"/>
  <c r="G5" i="92" s="1"/>
  <c r="G41" i="92" s="1"/>
  <c r="F6" i="92"/>
  <c r="C6" i="92"/>
  <c r="B6" i="92"/>
  <c r="G46" i="91"/>
  <c r="F46" i="91"/>
  <c r="G45" i="91"/>
  <c r="F45" i="91"/>
  <c r="G44" i="91"/>
  <c r="F44" i="91"/>
  <c r="G43" i="91"/>
  <c r="F43" i="91"/>
  <c r="C42" i="91"/>
  <c r="B42" i="91"/>
  <c r="G36" i="91"/>
  <c r="F36" i="91"/>
  <c r="C36" i="91"/>
  <c r="B36" i="91"/>
  <c r="G32" i="91"/>
  <c r="F32" i="91"/>
  <c r="C32" i="91"/>
  <c r="B32" i="91"/>
  <c r="C28" i="91"/>
  <c r="B28" i="91"/>
  <c r="C19" i="91"/>
  <c r="B19" i="91"/>
  <c r="G13" i="91"/>
  <c r="F13" i="91"/>
  <c r="C13" i="91"/>
  <c r="B13" i="91"/>
  <c r="G6" i="91"/>
  <c r="G5" i="91" s="1"/>
  <c r="G41" i="91" s="1"/>
  <c r="F6" i="91"/>
  <c r="C6" i="91"/>
  <c r="B6" i="91"/>
  <c r="C46" i="90"/>
  <c r="G46" i="90" s="1"/>
  <c r="B46" i="90"/>
  <c r="F46" i="90" s="1"/>
  <c r="C45" i="90"/>
  <c r="G45" i="90" s="1"/>
  <c r="B45" i="90"/>
  <c r="F45" i="90" s="1"/>
  <c r="C44" i="90"/>
  <c r="G44" i="90" s="1"/>
  <c r="B44" i="90"/>
  <c r="F44" i="90" s="1"/>
  <c r="C43" i="90"/>
  <c r="G43" i="90" s="1"/>
  <c r="B43" i="90"/>
  <c r="F43" i="90" s="1"/>
  <c r="G40" i="90"/>
  <c r="F40" i="90"/>
  <c r="C40" i="90"/>
  <c r="G39" i="90"/>
  <c r="F39" i="90"/>
  <c r="C39" i="90"/>
  <c r="B39" i="90"/>
  <c r="G38" i="90"/>
  <c r="F38" i="90"/>
  <c r="C38" i="90"/>
  <c r="B38" i="90"/>
  <c r="G37" i="90"/>
  <c r="G36" i="90" s="1"/>
  <c r="C37" i="90"/>
  <c r="C36" i="90" s="1"/>
  <c r="B37" i="90"/>
  <c r="B36" i="90" s="1"/>
  <c r="G35" i="90"/>
  <c r="F35" i="90"/>
  <c r="C35" i="90"/>
  <c r="B35" i="90"/>
  <c r="G34" i="90"/>
  <c r="F34" i="90"/>
  <c r="C34" i="90"/>
  <c r="B34" i="90"/>
  <c r="G33" i="90"/>
  <c r="G32" i="90" s="1"/>
  <c r="F33" i="90"/>
  <c r="F32" i="90" s="1"/>
  <c r="C33" i="90"/>
  <c r="C32" i="90" s="1"/>
  <c r="B33" i="90"/>
  <c r="G31" i="90"/>
  <c r="F31" i="90"/>
  <c r="C31" i="90"/>
  <c r="B31" i="90"/>
  <c r="G30" i="90"/>
  <c r="F30" i="90"/>
  <c r="C30" i="90"/>
  <c r="B30" i="90"/>
  <c r="G29" i="90"/>
  <c r="F29" i="90"/>
  <c r="C29" i="90"/>
  <c r="C28" i="90" s="1"/>
  <c r="B29" i="90"/>
  <c r="G28" i="90"/>
  <c r="F28" i="90"/>
  <c r="G27" i="90"/>
  <c r="F27" i="90"/>
  <c r="C27" i="90"/>
  <c r="B27" i="90"/>
  <c r="G26" i="90"/>
  <c r="F26" i="90"/>
  <c r="C26" i="90"/>
  <c r="B26" i="90"/>
  <c r="G25" i="90"/>
  <c r="F25" i="90"/>
  <c r="C25" i="90"/>
  <c r="B25" i="90"/>
  <c r="G24" i="90"/>
  <c r="F24" i="90"/>
  <c r="G23" i="90"/>
  <c r="F23" i="90"/>
  <c r="C23" i="90"/>
  <c r="B23" i="90"/>
  <c r="G22" i="90"/>
  <c r="F22" i="90"/>
  <c r="C22" i="90"/>
  <c r="G21" i="90"/>
  <c r="F21" i="90"/>
  <c r="C21" i="90"/>
  <c r="B21" i="90"/>
  <c r="G20" i="90"/>
  <c r="F20" i="90"/>
  <c r="C20" i="90"/>
  <c r="G19" i="90"/>
  <c r="F19" i="90"/>
  <c r="G18" i="90"/>
  <c r="F18" i="90"/>
  <c r="C18" i="90"/>
  <c r="B18" i="90"/>
  <c r="G17" i="90"/>
  <c r="F17" i="90"/>
  <c r="C17" i="90"/>
  <c r="B17" i="90"/>
  <c r="G16" i="90"/>
  <c r="F16" i="90"/>
  <c r="C16" i="90"/>
  <c r="B16" i="90"/>
  <c r="G15" i="90"/>
  <c r="F15" i="90"/>
  <c r="C15" i="90"/>
  <c r="G14" i="90"/>
  <c r="F14" i="90"/>
  <c r="C14" i="90"/>
  <c r="B14" i="90"/>
  <c r="G12" i="90"/>
  <c r="F12" i="90"/>
  <c r="C12" i="90"/>
  <c r="B12" i="90"/>
  <c r="G11" i="90"/>
  <c r="F11" i="90"/>
  <c r="C11" i="90"/>
  <c r="B11" i="90"/>
  <c r="G10" i="90"/>
  <c r="F10" i="90"/>
  <c r="B10" i="90"/>
  <c r="G9" i="90"/>
  <c r="F9" i="90"/>
  <c r="C9" i="90"/>
  <c r="B9" i="90"/>
  <c r="G8" i="90"/>
  <c r="F8" i="90"/>
  <c r="C8" i="90"/>
  <c r="B8" i="90"/>
  <c r="G7" i="90"/>
  <c r="F7" i="90"/>
  <c r="C7" i="90"/>
  <c r="B7" i="90"/>
  <c r="G46" i="89"/>
  <c r="F46" i="89"/>
  <c r="G45" i="89"/>
  <c r="F45" i="89"/>
  <c r="G44" i="89"/>
  <c r="F44" i="89"/>
  <c r="G43" i="89"/>
  <c r="F43" i="89"/>
  <c r="C42" i="89"/>
  <c r="B42" i="89"/>
  <c r="G36" i="89"/>
  <c r="F36" i="89"/>
  <c r="C36" i="89"/>
  <c r="B36" i="89"/>
  <c r="G32" i="89"/>
  <c r="F32" i="89"/>
  <c r="C32" i="89"/>
  <c r="B32" i="89"/>
  <c r="C28" i="89"/>
  <c r="B28" i="89"/>
  <c r="C19" i="89"/>
  <c r="B19" i="89"/>
  <c r="G13" i="89"/>
  <c r="F13" i="89"/>
  <c r="C13" i="89"/>
  <c r="B13" i="89"/>
  <c r="G6" i="89"/>
  <c r="G5" i="89" s="1"/>
  <c r="G41" i="89" s="1"/>
  <c r="F6" i="89"/>
  <c r="F5" i="89" s="1"/>
  <c r="F41" i="89" s="1"/>
  <c r="C6" i="89"/>
  <c r="B6" i="89"/>
  <c r="G46" i="88"/>
  <c r="F46" i="88"/>
  <c r="G45" i="88"/>
  <c r="F45" i="88"/>
  <c r="G44" i="88"/>
  <c r="F44" i="88"/>
  <c r="G43" i="88"/>
  <c r="F43" i="88"/>
  <c r="C42" i="88"/>
  <c r="B42" i="88"/>
  <c r="G36" i="88"/>
  <c r="F36" i="88"/>
  <c r="C36" i="88"/>
  <c r="B36" i="88"/>
  <c r="G32" i="88"/>
  <c r="F32" i="88"/>
  <c r="C32" i="88"/>
  <c r="B32" i="88"/>
  <c r="C28" i="88"/>
  <c r="B28" i="88"/>
  <c r="C19" i="88"/>
  <c r="B19" i="88"/>
  <c r="G13" i="88"/>
  <c r="F13" i="88"/>
  <c r="C13" i="88"/>
  <c r="B13" i="88"/>
  <c r="G6" i="88"/>
  <c r="G5" i="88" s="1"/>
  <c r="G41" i="88" s="1"/>
  <c r="F6" i="88"/>
  <c r="C6" i="88"/>
  <c r="B6" i="88"/>
  <c r="B45" i="87"/>
  <c r="F45" i="87" s="1"/>
  <c r="B43" i="87"/>
  <c r="F43" i="87" s="1"/>
  <c r="B40" i="87"/>
  <c r="B39" i="87"/>
  <c r="B38" i="87"/>
  <c r="B37" i="87"/>
  <c r="B36" i="87" s="1"/>
  <c r="B35" i="87"/>
  <c r="B34" i="87"/>
  <c r="G27" i="87"/>
  <c r="G26" i="87"/>
  <c r="G25" i="87"/>
  <c r="G24" i="87"/>
  <c r="G23" i="87"/>
  <c r="G22" i="87"/>
  <c r="F20" i="87"/>
  <c r="F19" i="87"/>
  <c r="B16" i="87"/>
  <c r="B10" i="87"/>
  <c r="B7" i="87"/>
  <c r="G46" i="86"/>
  <c r="F46" i="86"/>
  <c r="G45" i="86"/>
  <c r="F45" i="86"/>
  <c r="G44" i="86"/>
  <c r="F44" i="86"/>
  <c r="G43" i="86"/>
  <c r="F43" i="86"/>
  <c r="C42" i="86"/>
  <c r="B42" i="86"/>
  <c r="G36" i="86"/>
  <c r="F36" i="86"/>
  <c r="C36" i="86"/>
  <c r="B36" i="86"/>
  <c r="G32" i="86"/>
  <c r="F32" i="86"/>
  <c r="C32" i="86"/>
  <c r="B32" i="86"/>
  <c r="C28" i="86"/>
  <c r="B28" i="86"/>
  <c r="C19" i="86"/>
  <c r="B19" i="86"/>
  <c r="G13" i="86"/>
  <c r="F13" i="86"/>
  <c r="C13" i="86"/>
  <c r="B13" i="86"/>
  <c r="G6" i="86"/>
  <c r="G5" i="86" s="1"/>
  <c r="G41" i="86" s="1"/>
  <c r="F6" i="86"/>
  <c r="C6" i="86"/>
  <c r="B6" i="86"/>
  <c r="G46" i="85"/>
  <c r="F46" i="85"/>
  <c r="G45" i="85"/>
  <c r="F45" i="85"/>
  <c r="G44" i="85"/>
  <c r="F44" i="85"/>
  <c r="G43" i="85"/>
  <c r="F43" i="85"/>
  <c r="C42" i="85"/>
  <c r="B42" i="85"/>
  <c r="G36" i="85"/>
  <c r="F36" i="85"/>
  <c r="C36" i="85"/>
  <c r="B36" i="85"/>
  <c r="G32" i="85"/>
  <c r="F32" i="85"/>
  <c r="C32" i="85"/>
  <c r="B32" i="85"/>
  <c r="C28" i="85"/>
  <c r="B28" i="85"/>
  <c r="C19" i="85"/>
  <c r="B19" i="85"/>
  <c r="G13" i="85"/>
  <c r="F13" i="85"/>
  <c r="C13" i="85"/>
  <c r="B13" i="85"/>
  <c r="G6" i="85"/>
  <c r="G5" i="85" s="1"/>
  <c r="G41" i="85" s="1"/>
  <c r="F6" i="85"/>
  <c r="F5" i="85" s="1"/>
  <c r="F41" i="85" s="1"/>
  <c r="C6" i="85"/>
  <c r="B6" i="85"/>
  <c r="C46" i="84"/>
  <c r="G46" i="84" s="1"/>
  <c r="B46" i="84"/>
  <c r="F46" i="84" s="1"/>
  <c r="B46" i="87"/>
  <c r="F46" i="87" s="1"/>
  <c r="C45" i="84"/>
  <c r="G45" i="84" s="1"/>
  <c r="B45" i="84"/>
  <c r="F45" i="84" s="1"/>
  <c r="C44" i="84"/>
  <c r="G44" i="84" s="1"/>
  <c r="B44" i="84"/>
  <c r="F44" i="84" s="1"/>
  <c r="C43" i="84"/>
  <c r="G43" i="84" s="1"/>
  <c r="B43" i="84"/>
  <c r="F43" i="84" s="1"/>
  <c r="G40" i="84"/>
  <c r="G40" i="87"/>
  <c r="F40" i="84"/>
  <c r="F40" i="87"/>
  <c r="C40" i="84"/>
  <c r="C40" i="87"/>
  <c r="B40" i="84"/>
  <c r="G39" i="84"/>
  <c r="G39" i="87"/>
  <c r="F39" i="84"/>
  <c r="F39" i="87"/>
  <c r="C39" i="84"/>
  <c r="C39" i="87"/>
  <c r="B39" i="84"/>
  <c r="G38" i="84"/>
  <c r="G38" i="87"/>
  <c r="F38" i="84"/>
  <c r="F38" i="87"/>
  <c r="C38" i="84"/>
  <c r="C38" i="87"/>
  <c r="B38" i="84"/>
  <c r="G37" i="84"/>
  <c r="G36" i="84" s="1"/>
  <c r="F37" i="84"/>
  <c r="F36" i="84" s="1"/>
  <c r="C37" i="84"/>
  <c r="C36" i="84" s="1"/>
  <c r="B37" i="84"/>
  <c r="B36" i="84" s="1"/>
  <c r="G35" i="84"/>
  <c r="G35" i="87"/>
  <c r="F35" i="84"/>
  <c r="F35" i="87"/>
  <c r="C35" i="84"/>
  <c r="C35" i="87"/>
  <c r="B35" i="84"/>
  <c r="G34" i="84"/>
  <c r="G34" i="87"/>
  <c r="F34" i="84"/>
  <c r="F34" i="87"/>
  <c r="C34" i="84"/>
  <c r="C34" i="87"/>
  <c r="B34" i="84"/>
  <c r="G33" i="84"/>
  <c r="F33" i="84"/>
  <c r="F33" i="87"/>
  <c r="C33" i="84"/>
  <c r="C33" i="87"/>
  <c r="B33" i="84"/>
  <c r="G31" i="84"/>
  <c r="G31" i="87"/>
  <c r="F31" i="84"/>
  <c r="F31" i="87"/>
  <c r="C31" i="84"/>
  <c r="C31" i="87"/>
  <c r="B31" i="84"/>
  <c r="B31" i="87"/>
  <c r="G30" i="84"/>
  <c r="G30" i="87"/>
  <c r="F30" i="84"/>
  <c r="F30" i="87"/>
  <c r="C30" i="84"/>
  <c r="C30" i="87"/>
  <c r="B30" i="84"/>
  <c r="G29" i="84"/>
  <c r="G29" i="87"/>
  <c r="F29" i="84"/>
  <c r="F29" i="87"/>
  <c r="C29" i="84"/>
  <c r="B29" i="84"/>
  <c r="G28" i="84"/>
  <c r="G28" i="87"/>
  <c r="F28" i="84"/>
  <c r="F28" i="87"/>
  <c r="G27" i="84"/>
  <c r="F27" i="84"/>
  <c r="F27" i="87"/>
  <c r="C27" i="84"/>
  <c r="C27" i="87"/>
  <c r="B27" i="84"/>
  <c r="B27" i="87"/>
  <c r="G26" i="84"/>
  <c r="F26" i="84"/>
  <c r="F26" i="87"/>
  <c r="C26" i="84"/>
  <c r="C26" i="87"/>
  <c r="B26" i="84"/>
  <c r="B26" i="87"/>
  <c r="G25" i="84"/>
  <c r="F25" i="84"/>
  <c r="F25" i="87"/>
  <c r="C25" i="84"/>
  <c r="C25" i="87"/>
  <c r="B25" i="84"/>
  <c r="B25" i="87"/>
  <c r="G24" i="84"/>
  <c r="F24" i="84"/>
  <c r="F24" i="87"/>
  <c r="C24" i="84"/>
  <c r="C24" i="87"/>
  <c r="B24" i="84"/>
  <c r="G23" i="84"/>
  <c r="F23" i="84"/>
  <c r="F23" i="87"/>
  <c r="C23" i="84"/>
  <c r="C23" i="87"/>
  <c r="B23" i="84"/>
  <c r="G22" i="84"/>
  <c r="F22" i="84"/>
  <c r="F22" i="87"/>
  <c r="C22" i="84"/>
  <c r="C22" i="87"/>
  <c r="B22" i="84"/>
  <c r="G21" i="84"/>
  <c r="G21" i="87"/>
  <c r="F21" i="84"/>
  <c r="F21" i="87"/>
  <c r="C21" i="84"/>
  <c r="C21" i="87"/>
  <c r="B21" i="84"/>
  <c r="G20" i="84"/>
  <c r="G20" i="87"/>
  <c r="F20" i="84"/>
  <c r="C20" i="84"/>
  <c r="C20" i="87"/>
  <c r="B20" i="84"/>
  <c r="B20" i="87"/>
  <c r="G19" i="84"/>
  <c r="G19" i="87"/>
  <c r="F19" i="84"/>
  <c r="G18" i="84"/>
  <c r="G18" i="87"/>
  <c r="F18" i="84"/>
  <c r="F18" i="87"/>
  <c r="C18" i="84"/>
  <c r="C18" i="87"/>
  <c r="B18" i="84"/>
  <c r="B18" i="87"/>
  <c r="G17" i="84"/>
  <c r="G17" i="87"/>
  <c r="F17" i="84"/>
  <c r="F17" i="87"/>
  <c r="C17" i="84"/>
  <c r="C17" i="87"/>
  <c r="B17" i="84"/>
  <c r="B17" i="87"/>
  <c r="G16" i="84"/>
  <c r="G16" i="87"/>
  <c r="F16" i="87"/>
  <c r="C16" i="84"/>
  <c r="C16" i="87"/>
  <c r="B16" i="84"/>
  <c r="G15" i="84"/>
  <c r="G15" i="87"/>
  <c r="F15" i="84"/>
  <c r="F15" i="87"/>
  <c r="C15" i="84"/>
  <c r="C15" i="87"/>
  <c r="B15" i="84"/>
  <c r="G14" i="84"/>
  <c r="G14" i="87"/>
  <c r="F14" i="84"/>
  <c r="F14" i="87"/>
  <c r="C14" i="84"/>
  <c r="B14" i="84"/>
  <c r="G12" i="84"/>
  <c r="G12" i="87"/>
  <c r="F12" i="84"/>
  <c r="F12" i="87"/>
  <c r="C12" i="84"/>
  <c r="C12" i="87"/>
  <c r="B12" i="84"/>
  <c r="B12" i="87"/>
  <c r="G11" i="84"/>
  <c r="G11" i="87"/>
  <c r="F11" i="84"/>
  <c r="F11" i="87"/>
  <c r="C11" i="84"/>
  <c r="B11" i="84"/>
  <c r="G10" i="84"/>
  <c r="G10" i="87"/>
  <c r="F10" i="84"/>
  <c r="F10" i="87"/>
  <c r="C10" i="84"/>
  <c r="C10" i="87"/>
  <c r="B10" i="84"/>
  <c r="G9" i="84"/>
  <c r="G9" i="87"/>
  <c r="F9" i="84"/>
  <c r="F9" i="87"/>
  <c r="C9" i="84"/>
  <c r="C9" i="87"/>
  <c r="B9" i="84"/>
  <c r="B9" i="87"/>
  <c r="G8" i="84"/>
  <c r="G8" i="87"/>
  <c r="F8" i="84"/>
  <c r="F8" i="87"/>
  <c r="C8" i="84"/>
  <c r="C8" i="87"/>
  <c r="B8" i="84"/>
  <c r="B8" i="87"/>
  <c r="G7" i="84"/>
  <c r="F7" i="84"/>
  <c r="C7" i="84"/>
  <c r="C7" i="87"/>
  <c r="G46" i="83"/>
  <c r="F46" i="83"/>
  <c r="G45" i="83"/>
  <c r="F45" i="83"/>
  <c r="G44" i="83"/>
  <c r="F44" i="83"/>
  <c r="G43" i="83"/>
  <c r="F43" i="83"/>
  <c r="C42" i="83"/>
  <c r="B42" i="83"/>
  <c r="G36" i="83"/>
  <c r="F36" i="83"/>
  <c r="C36" i="83"/>
  <c r="B36" i="83"/>
  <c r="G32" i="83"/>
  <c r="F32" i="83"/>
  <c r="C32" i="83"/>
  <c r="B32" i="83"/>
  <c r="C28" i="83"/>
  <c r="B28" i="83"/>
  <c r="C19" i="83"/>
  <c r="B19" i="83"/>
  <c r="G13" i="83"/>
  <c r="F13" i="83"/>
  <c r="C13" i="83"/>
  <c r="B13" i="83"/>
  <c r="G6" i="83"/>
  <c r="G5" i="83" s="1"/>
  <c r="G41" i="83" s="1"/>
  <c r="F6" i="83"/>
  <c r="C6" i="83"/>
  <c r="B6" i="83"/>
  <c r="G46" i="82"/>
  <c r="F46" i="82"/>
  <c r="G45" i="82"/>
  <c r="F45" i="82"/>
  <c r="G44" i="82"/>
  <c r="F44" i="82"/>
  <c r="G43" i="82"/>
  <c r="F43" i="82"/>
  <c r="C42" i="82"/>
  <c r="B42" i="82"/>
  <c r="G36" i="82"/>
  <c r="F36" i="82"/>
  <c r="C36" i="82"/>
  <c r="B36" i="82"/>
  <c r="G32" i="82"/>
  <c r="F32" i="82"/>
  <c r="C32" i="82"/>
  <c r="B32" i="82"/>
  <c r="C28" i="82"/>
  <c r="B28" i="82"/>
  <c r="C19" i="82"/>
  <c r="B19" i="82"/>
  <c r="G13" i="82"/>
  <c r="F13" i="82"/>
  <c r="C13" i="82"/>
  <c r="B13" i="82"/>
  <c r="G6" i="82"/>
  <c r="G5" i="82" s="1"/>
  <c r="G41" i="82" s="1"/>
  <c r="F6" i="82"/>
  <c r="F5" i="82" s="1"/>
  <c r="C6" i="82"/>
  <c r="B6" i="82"/>
  <c r="C46" i="81"/>
  <c r="G46" i="81" s="1"/>
  <c r="B46" i="81"/>
  <c r="F46" i="81" s="1"/>
  <c r="C45" i="81"/>
  <c r="G45" i="81" s="1"/>
  <c r="B45" i="81"/>
  <c r="F45" i="81" s="1"/>
  <c r="C44" i="81"/>
  <c r="G44" i="81" s="1"/>
  <c r="B44" i="81"/>
  <c r="F44" i="81" s="1"/>
  <c r="C43" i="81"/>
  <c r="G43" i="81" s="1"/>
  <c r="B43" i="81"/>
  <c r="F43" i="81" s="1"/>
  <c r="G40" i="81"/>
  <c r="F40" i="81"/>
  <c r="C40" i="81"/>
  <c r="B40" i="81"/>
  <c r="G39" i="81"/>
  <c r="F39" i="81"/>
  <c r="C39" i="81"/>
  <c r="B39" i="81"/>
  <c r="G38" i="81"/>
  <c r="F38" i="81"/>
  <c r="C38" i="81"/>
  <c r="B38" i="81"/>
  <c r="G37" i="81"/>
  <c r="G36" i="81" s="1"/>
  <c r="F37" i="81"/>
  <c r="F36" i="81" s="1"/>
  <c r="C37" i="81"/>
  <c r="C36" i="81" s="1"/>
  <c r="B37" i="81"/>
  <c r="B36" i="81" s="1"/>
  <c r="G35" i="81"/>
  <c r="F35" i="81"/>
  <c r="C35" i="81"/>
  <c r="G34" i="81"/>
  <c r="F34" i="81"/>
  <c r="C34" i="81"/>
  <c r="G33" i="81"/>
  <c r="F33" i="81"/>
  <c r="C33" i="81"/>
  <c r="B33" i="81"/>
  <c r="G31" i="81"/>
  <c r="F31" i="81"/>
  <c r="C31" i="81"/>
  <c r="B31" i="81"/>
  <c r="G30" i="81"/>
  <c r="F30" i="81"/>
  <c r="C30" i="81"/>
  <c r="B30" i="81"/>
  <c r="G29" i="81"/>
  <c r="F29" i="81"/>
  <c r="C29" i="81"/>
  <c r="C28" i="81" s="1"/>
  <c r="B29" i="81"/>
  <c r="G28" i="81"/>
  <c r="F28" i="81"/>
  <c r="G27" i="81"/>
  <c r="F27" i="81"/>
  <c r="C27" i="81"/>
  <c r="B27" i="81"/>
  <c r="G26" i="81"/>
  <c r="F26" i="81"/>
  <c r="C26" i="81"/>
  <c r="B26" i="81"/>
  <c r="G25" i="81"/>
  <c r="F25" i="81"/>
  <c r="C25" i="81"/>
  <c r="B25" i="81"/>
  <c r="G24" i="81"/>
  <c r="F24" i="81"/>
  <c r="C24" i="81"/>
  <c r="B24" i="81"/>
  <c r="G23" i="81"/>
  <c r="F23" i="81"/>
  <c r="C23" i="81"/>
  <c r="B23" i="81"/>
  <c r="G22" i="81"/>
  <c r="F22" i="81"/>
  <c r="C22" i="81"/>
  <c r="B22" i="81"/>
  <c r="G21" i="81"/>
  <c r="F21" i="81"/>
  <c r="C21" i="81"/>
  <c r="B21" i="81"/>
  <c r="G20" i="81"/>
  <c r="F20" i="81"/>
  <c r="C20" i="81"/>
  <c r="B20" i="81"/>
  <c r="G19" i="81"/>
  <c r="F19" i="81"/>
  <c r="G18" i="81"/>
  <c r="F18" i="81"/>
  <c r="C18" i="81"/>
  <c r="B18" i="81"/>
  <c r="G17" i="81"/>
  <c r="F17" i="81"/>
  <c r="C17" i="81"/>
  <c r="B17" i="81"/>
  <c r="G16" i="81"/>
  <c r="F16" i="81"/>
  <c r="C16" i="81"/>
  <c r="B16" i="81"/>
  <c r="G15" i="81"/>
  <c r="F15" i="81"/>
  <c r="C15" i="81"/>
  <c r="B15" i="81"/>
  <c r="G14" i="81"/>
  <c r="F14" i="81"/>
  <c r="C14" i="81"/>
  <c r="C13" i="81" s="1"/>
  <c r="B14" i="81"/>
  <c r="G12" i="81"/>
  <c r="F12" i="81"/>
  <c r="C12" i="81"/>
  <c r="B12" i="81"/>
  <c r="G11" i="81"/>
  <c r="F11" i="81"/>
  <c r="C11" i="81"/>
  <c r="B11" i="81"/>
  <c r="G10" i="81"/>
  <c r="F10" i="81"/>
  <c r="C10" i="81"/>
  <c r="B10" i="81"/>
  <c r="G9" i="81"/>
  <c r="F9" i="81"/>
  <c r="C9" i="81"/>
  <c r="B9" i="81"/>
  <c r="G8" i="81"/>
  <c r="F8" i="81"/>
  <c r="C8" i="81"/>
  <c r="B8" i="81"/>
  <c r="G7" i="81"/>
  <c r="G6" i="81" s="1"/>
  <c r="F7" i="81"/>
  <c r="C7" i="81"/>
  <c r="C6" i="81" s="1"/>
  <c r="B7" i="81"/>
  <c r="G46" i="80"/>
  <c r="F46" i="80"/>
  <c r="G45" i="80"/>
  <c r="F45" i="80"/>
  <c r="G44" i="80"/>
  <c r="F44" i="80"/>
  <c r="G43" i="80"/>
  <c r="F43" i="80"/>
  <c r="C42" i="80"/>
  <c r="B42" i="80"/>
  <c r="G36" i="80"/>
  <c r="F36" i="80"/>
  <c r="C36" i="80"/>
  <c r="B36" i="80"/>
  <c r="G32" i="80"/>
  <c r="F32" i="80"/>
  <c r="C32" i="80"/>
  <c r="B32" i="80"/>
  <c r="C28" i="80"/>
  <c r="B28" i="80"/>
  <c r="C19" i="80"/>
  <c r="B19" i="80"/>
  <c r="G13" i="80"/>
  <c r="F13" i="80"/>
  <c r="C13" i="80"/>
  <c r="B13" i="80"/>
  <c r="G6" i="80"/>
  <c r="G5" i="80" s="1"/>
  <c r="G41" i="80" s="1"/>
  <c r="F6" i="80"/>
  <c r="F5" i="80" s="1"/>
  <c r="F41" i="80" s="1"/>
  <c r="C6" i="80"/>
  <c r="C5" i="80" s="1"/>
  <c r="C41" i="80" s="1"/>
  <c r="B6" i="80"/>
  <c r="C46" i="79"/>
  <c r="G46" i="79" s="1"/>
  <c r="B46" i="79"/>
  <c r="F46" i="79" s="1"/>
  <c r="C45" i="79"/>
  <c r="G45" i="79" s="1"/>
  <c r="B45" i="79"/>
  <c r="F45" i="79" s="1"/>
  <c r="C44" i="79"/>
  <c r="B44" i="79"/>
  <c r="F44" i="79" s="1"/>
  <c r="C43" i="79"/>
  <c r="G43" i="79" s="1"/>
  <c r="B43" i="79"/>
  <c r="F43" i="79" s="1"/>
  <c r="G40" i="79"/>
  <c r="F40" i="79"/>
  <c r="C40" i="79"/>
  <c r="B40" i="79"/>
  <c r="G39" i="79"/>
  <c r="F39" i="79"/>
  <c r="C39" i="79"/>
  <c r="B39" i="79"/>
  <c r="G38" i="79"/>
  <c r="F38" i="79"/>
  <c r="C38" i="79"/>
  <c r="B38" i="79"/>
  <c r="G37" i="79"/>
  <c r="G36" i="79" s="1"/>
  <c r="F37" i="79"/>
  <c r="F36" i="79" s="1"/>
  <c r="C37" i="79"/>
  <c r="C36" i="79" s="1"/>
  <c r="B37" i="79"/>
  <c r="B36" i="79" s="1"/>
  <c r="G35" i="79"/>
  <c r="F35" i="79"/>
  <c r="C35" i="79"/>
  <c r="B35" i="79"/>
  <c r="G34" i="79"/>
  <c r="F34" i="79"/>
  <c r="C34" i="79"/>
  <c r="B34" i="79"/>
  <c r="G33" i="79"/>
  <c r="G32" i="79" s="1"/>
  <c r="F33" i="79"/>
  <c r="C33" i="79"/>
  <c r="B33" i="79"/>
  <c r="G31" i="79"/>
  <c r="F31" i="79"/>
  <c r="C31" i="79"/>
  <c r="B31" i="79"/>
  <c r="G30" i="79"/>
  <c r="F30" i="79"/>
  <c r="C30" i="79"/>
  <c r="B30" i="79"/>
  <c r="G29" i="79"/>
  <c r="F29" i="79"/>
  <c r="C29" i="79"/>
  <c r="C28" i="79" s="1"/>
  <c r="B29" i="79"/>
  <c r="G28" i="79"/>
  <c r="F28" i="79"/>
  <c r="G27" i="79"/>
  <c r="F27" i="79"/>
  <c r="C27" i="79"/>
  <c r="B27" i="79"/>
  <c r="G26" i="79"/>
  <c r="F26" i="79"/>
  <c r="C26" i="79"/>
  <c r="B26" i="79"/>
  <c r="G25" i="79"/>
  <c r="F25" i="79"/>
  <c r="C25" i="79"/>
  <c r="B25" i="79"/>
  <c r="G24" i="79"/>
  <c r="F24" i="79"/>
  <c r="C24" i="79"/>
  <c r="B24" i="79"/>
  <c r="G23" i="79"/>
  <c r="F23" i="79"/>
  <c r="C23" i="79"/>
  <c r="B23" i="79"/>
  <c r="G22" i="79"/>
  <c r="F22" i="79"/>
  <c r="C22" i="79"/>
  <c r="G21" i="79"/>
  <c r="F21" i="79"/>
  <c r="C21" i="79"/>
  <c r="B21" i="79"/>
  <c r="G20" i="79"/>
  <c r="F20" i="79"/>
  <c r="C20" i="79"/>
  <c r="G19" i="79"/>
  <c r="F19" i="79"/>
  <c r="G18" i="79"/>
  <c r="F18" i="79"/>
  <c r="C18" i="79"/>
  <c r="B18" i="79"/>
  <c r="G17" i="79"/>
  <c r="F17" i="79"/>
  <c r="C17" i="79"/>
  <c r="B17" i="79"/>
  <c r="G16" i="79"/>
  <c r="C16" i="79"/>
  <c r="B16" i="79"/>
  <c r="G15" i="79"/>
  <c r="C15" i="79"/>
  <c r="B15" i="79"/>
  <c r="G14" i="79"/>
  <c r="F14" i="79"/>
  <c r="C14" i="79"/>
  <c r="B14" i="79"/>
  <c r="G12" i="79"/>
  <c r="F12" i="79"/>
  <c r="C12" i="79"/>
  <c r="B12" i="79"/>
  <c r="G11" i="79"/>
  <c r="C11" i="79"/>
  <c r="B11" i="79"/>
  <c r="G10" i="79"/>
  <c r="F10" i="79"/>
  <c r="C10" i="79"/>
  <c r="B10" i="79"/>
  <c r="G9" i="79"/>
  <c r="F9" i="79"/>
  <c r="C9" i="79"/>
  <c r="B9" i="79"/>
  <c r="G8" i="79"/>
  <c r="F8" i="79"/>
  <c r="C8" i="79"/>
  <c r="B8" i="79"/>
  <c r="G7" i="79"/>
  <c r="F7" i="79"/>
  <c r="C7" i="79"/>
  <c r="B7" i="79"/>
  <c r="G46" i="78"/>
  <c r="F46" i="78"/>
  <c r="G45" i="78"/>
  <c r="F45" i="78"/>
  <c r="G44" i="78"/>
  <c r="F44" i="78"/>
  <c r="G43" i="78"/>
  <c r="F43" i="78"/>
  <c r="C42" i="78"/>
  <c r="B42" i="78"/>
  <c r="G36" i="78"/>
  <c r="F36" i="78"/>
  <c r="C36" i="78"/>
  <c r="B36" i="78"/>
  <c r="G32" i="78"/>
  <c r="F32" i="78"/>
  <c r="C32" i="78"/>
  <c r="B32" i="78"/>
  <c r="C28" i="78"/>
  <c r="B28" i="78"/>
  <c r="C19" i="78"/>
  <c r="B19" i="78"/>
  <c r="G13" i="78"/>
  <c r="F13" i="78"/>
  <c r="C13" i="78"/>
  <c r="B13" i="78"/>
  <c r="G6" i="78"/>
  <c r="G5" i="78" s="1"/>
  <c r="G41" i="78" s="1"/>
  <c r="F6" i="78"/>
  <c r="C6" i="78"/>
  <c r="B6" i="78"/>
  <c r="G46" i="77"/>
  <c r="F46" i="77"/>
  <c r="G45" i="77"/>
  <c r="F45" i="77"/>
  <c r="G44" i="77"/>
  <c r="F44" i="77"/>
  <c r="G43" i="77"/>
  <c r="F43" i="77"/>
  <c r="C42" i="77"/>
  <c r="B42" i="77"/>
  <c r="G36" i="77"/>
  <c r="F36" i="77"/>
  <c r="C36" i="77"/>
  <c r="B36" i="77"/>
  <c r="G32" i="77"/>
  <c r="F32" i="77"/>
  <c r="C32" i="77"/>
  <c r="B32" i="77"/>
  <c r="C28" i="77"/>
  <c r="B28" i="77"/>
  <c r="C19" i="77"/>
  <c r="B19" i="77"/>
  <c r="G13" i="77"/>
  <c r="F13" i="77"/>
  <c r="C13" i="77"/>
  <c r="B13" i="77"/>
  <c r="G6" i="77"/>
  <c r="G5" i="77" s="1"/>
  <c r="G41" i="77" s="1"/>
  <c r="F6" i="77"/>
  <c r="F5" i="77" s="1"/>
  <c r="F41" i="77" s="1"/>
  <c r="C6" i="77"/>
  <c r="B6" i="77"/>
  <c r="G46" i="76"/>
  <c r="F46" i="76"/>
  <c r="G45" i="76"/>
  <c r="F45" i="76"/>
  <c r="G44" i="76"/>
  <c r="F44" i="76"/>
  <c r="G43" i="76"/>
  <c r="F43" i="76"/>
  <c r="C42" i="76"/>
  <c r="B42" i="76"/>
  <c r="G36" i="76"/>
  <c r="F36" i="76"/>
  <c r="C36" i="76"/>
  <c r="B36" i="76"/>
  <c r="G32" i="76"/>
  <c r="F32" i="76"/>
  <c r="C32" i="76"/>
  <c r="B32" i="76"/>
  <c r="C28" i="76"/>
  <c r="B28" i="76"/>
  <c r="C19" i="76"/>
  <c r="B19" i="76"/>
  <c r="G13" i="76"/>
  <c r="F13" i="76"/>
  <c r="C13" i="76"/>
  <c r="B13" i="76"/>
  <c r="G6" i="76"/>
  <c r="F6" i="76"/>
  <c r="C6" i="76"/>
  <c r="B6" i="76"/>
  <c r="C46" i="75"/>
  <c r="G46" i="75" s="1"/>
  <c r="B46" i="75"/>
  <c r="F46" i="75" s="1"/>
  <c r="C45" i="75"/>
  <c r="G45" i="75" s="1"/>
  <c r="B45" i="75"/>
  <c r="F45" i="75" s="1"/>
  <c r="C44" i="75"/>
  <c r="G44" i="75" s="1"/>
  <c r="B44" i="75"/>
  <c r="F44" i="75" s="1"/>
  <c r="C43" i="75"/>
  <c r="G43" i="75" s="1"/>
  <c r="B43" i="75"/>
  <c r="F43" i="75" s="1"/>
  <c r="G40" i="75"/>
  <c r="F40" i="75"/>
  <c r="C40" i="75"/>
  <c r="B40" i="75"/>
  <c r="G39" i="75"/>
  <c r="F39" i="75"/>
  <c r="C39" i="75"/>
  <c r="B39" i="75"/>
  <c r="G38" i="75"/>
  <c r="F38" i="75"/>
  <c r="C38" i="75"/>
  <c r="B38" i="75"/>
  <c r="G37" i="75"/>
  <c r="G36" i="75" s="1"/>
  <c r="F37" i="75"/>
  <c r="F36" i="75" s="1"/>
  <c r="C37" i="75"/>
  <c r="C36" i="75" s="1"/>
  <c r="B37" i="75"/>
  <c r="B36" i="75" s="1"/>
  <c r="G35" i="75"/>
  <c r="F35" i="75"/>
  <c r="C35" i="75"/>
  <c r="B35" i="75"/>
  <c r="G34" i="75"/>
  <c r="C34" i="75"/>
  <c r="B34" i="75"/>
  <c r="G33" i="75"/>
  <c r="F33" i="75"/>
  <c r="C33" i="75"/>
  <c r="B33" i="75"/>
  <c r="G31" i="75"/>
  <c r="F31" i="75"/>
  <c r="C31" i="75"/>
  <c r="B31" i="75"/>
  <c r="G30" i="75"/>
  <c r="F30" i="75"/>
  <c r="C30" i="75"/>
  <c r="B30" i="75"/>
  <c r="G29" i="75"/>
  <c r="F29" i="75"/>
  <c r="C29" i="75"/>
  <c r="C28" i="75" s="1"/>
  <c r="B29" i="75"/>
  <c r="G28" i="75"/>
  <c r="F28" i="75"/>
  <c r="G27" i="75"/>
  <c r="F27" i="75"/>
  <c r="C27" i="75"/>
  <c r="B27" i="75"/>
  <c r="G26" i="75"/>
  <c r="F26" i="75"/>
  <c r="C26" i="75"/>
  <c r="B26" i="75"/>
  <c r="G25" i="75"/>
  <c r="F25" i="75"/>
  <c r="C25" i="75"/>
  <c r="B25" i="75"/>
  <c r="G24" i="75"/>
  <c r="F24" i="75"/>
  <c r="C24" i="75"/>
  <c r="B24" i="75"/>
  <c r="G23" i="75"/>
  <c r="F23" i="75"/>
  <c r="C23" i="75"/>
  <c r="B23" i="75"/>
  <c r="G22" i="75"/>
  <c r="F22" i="75"/>
  <c r="C22" i="75"/>
  <c r="G21" i="75"/>
  <c r="F21" i="75"/>
  <c r="C21" i="75"/>
  <c r="B21" i="75"/>
  <c r="G20" i="75"/>
  <c r="F20" i="75"/>
  <c r="C20" i="75"/>
  <c r="B20" i="75"/>
  <c r="G19" i="75"/>
  <c r="F19" i="75"/>
  <c r="G18" i="75"/>
  <c r="F18" i="75"/>
  <c r="C18" i="75"/>
  <c r="B18" i="75"/>
  <c r="G17" i="75"/>
  <c r="F17" i="75"/>
  <c r="C17" i="75"/>
  <c r="B17" i="75"/>
  <c r="G16" i="75"/>
  <c r="F16" i="75"/>
  <c r="C16" i="75"/>
  <c r="B16" i="75"/>
  <c r="G15" i="75"/>
  <c r="F15" i="75"/>
  <c r="C15" i="75"/>
  <c r="B15" i="75"/>
  <c r="G14" i="75"/>
  <c r="F14" i="75"/>
  <c r="C14" i="75"/>
  <c r="C13" i="75" s="1"/>
  <c r="B14" i="75"/>
  <c r="B13" i="75" s="1"/>
  <c r="G12" i="75"/>
  <c r="F12" i="75"/>
  <c r="C12" i="75"/>
  <c r="B12" i="75"/>
  <c r="G11" i="75"/>
  <c r="F11" i="75"/>
  <c r="C11" i="75"/>
  <c r="B11" i="75"/>
  <c r="G10" i="75"/>
  <c r="F10" i="75"/>
  <c r="C10" i="75"/>
  <c r="B10" i="75"/>
  <c r="G9" i="75"/>
  <c r="F9" i="75"/>
  <c r="C9" i="75"/>
  <c r="B9" i="75"/>
  <c r="G8" i="75"/>
  <c r="F8" i="75"/>
  <c r="C8" i="75"/>
  <c r="B8" i="75"/>
  <c r="G7" i="75"/>
  <c r="F7" i="75"/>
  <c r="F6" i="75" s="1"/>
  <c r="C7" i="75"/>
  <c r="B7" i="75"/>
  <c r="B6" i="75" s="1"/>
  <c r="G46" i="74"/>
  <c r="F46" i="74"/>
  <c r="G45" i="74"/>
  <c r="F45" i="74"/>
  <c r="G44" i="74"/>
  <c r="F44" i="74"/>
  <c r="G43" i="74"/>
  <c r="F43" i="74"/>
  <c r="C42" i="74"/>
  <c r="B42" i="74"/>
  <c r="G36" i="74"/>
  <c r="F36" i="74"/>
  <c r="C36" i="74"/>
  <c r="B36" i="74"/>
  <c r="G32" i="74"/>
  <c r="F32" i="74"/>
  <c r="C32" i="74"/>
  <c r="B32" i="74"/>
  <c r="C28" i="74"/>
  <c r="B28" i="74"/>
  <c r="C19" i="74"/>
  <c r="B19" i="74"/>
  <c r="G13" i="74"/>
  <c r="F13" i="74"/>
  <c r="C13" i="74"/>
  <c r="B13" i="74"/>
  <c r="G6" i="74"/>
  <c r="G5" i="74" s="1"/>
  <c r="G41" i="74" s="1"/>
  <c r="F6" i="74"/>
  <c r="C6" i="74"/>
  <c r="B6" i="74"/>
  <c r="G46" i="73"/>
  <c r="F46" i="73"/>
  <c r="G45" i="73"/>
  <c r="F45" i="73"/>
  <c r="G44" i="73"/>
  <c r="F44" i="73"/>
  <c r="G43" i="73"/>
  <c r="F43" i="73"/>
  <c r="C42" i="73"/>
  <c r="B42" i="73"/>
  <c r="G36" i="73"/>
  <c r="F36" i="73"/>
  <c r="C36" i="73"/>
  <c r="B36" i="73"/>
  <c r="G32" i="73"/>
  <c r="F32" i="73"/>
  <c r="C32" i="73"/>
  <c r="B32" i="73"/>
  <c r="C28" i="73"/>
  <c r="B28" i="73"/>
  <c r="C19" i="73"/>
  <c r="B19" i="73"/>
  <c r="G13" i="73"/>
  <c r="F13" i="73"/>
  <c r="C13" i="73"/>
  <c r="B13" i="73"/>
  <c r="G6" i="73"/>
  <c r="F6" i="73"/>
  <c r="F5" i="73" s="1"/>
  <c r="F41" i="73" s="1"/>
  <c r="C6" i="73"/>
  <c r="B6" i="73"/>
  <c r="G5" i="73"/>
  <c r="G41" i="73" s="1"/>
  <c r="G46" i="72"/>
  <c r="F46" i="72"/>
  <c r="G45" i="72"/>
  <c r="F45" i="72"/>
  <c r="G44" i="72"/>
  <c r="F44" i="72"/>
  <c r="G43" i="72"/>
  <c r="F43" i="72"/>
  <c r="C42" i="72"/>
  <c r="B42" i="72"/>
  <c r="G36" i="72"/>
  <c r="F36" i="72"/>
  <c r="C36" i="72"/>
  <c r="B36" i="72"/>
  <c r="G32" i="72"/>
  <c r="F32" i="72"/>
  <c r="C32" i="72"/>
  <c r="B32" i="72"/>
  <c r="C28" i="72"/>
  <c r="B28" i="72"/>
  <c r="C19" i="72"/>
  <c r="G13" i="72"/>
  <c r="C13" i="72"/>
  <c r="B13" i="72"/>
  <c r="G6" i="72"/>
  <c r="F6" i="72"/>
  <c r="C6" i="72"/>
  <c r="B6" i="72"/>
  <c r="G46" i="71"/>
  <c r="F46" i="71"/>
  <c r="G45" i="71"/>
  <c r="F45" i="71"/>
  <c r="G44" i="71"/>
  <c r="F44" i="71"/>
  <c r="G43" i="71"/>
  <c r="F43" i="71"/>
  <c r="C42" i="71"/>
  <c r="B42" i="71"/>
  <c r="G36" i="71"/>
  <c r="F36" i="71"/>
  <c r="C36" i="71"/>
  <c r="B36" i="71"/>
  <c r="G32" i="71"/>
  <c r="F32" i="71"/>
  <c r="C32" i="71"/>
  <c r="B32" i="71"/>
  <c r="C28" i="71"/>
  <c r="B28" i="71"/>
  <c r="C19" i="71"/>
  <c r="B19" i="71"/>
  <c r="G13" i="71"/>
  <c r="F13" i="71"/>
  <c r="C13" i="71"/>
  <c r="B13" i="71"/>
  <c r="G6" i="71"/>
  <c r="F6" i="71"/>
  <c r="C6" i="71"/>
  <c r="B6" i="71"/>
  <c r="C46" i="70"/>
  <c r="G46" i="70" s="1"/>
  <c r="B46" i="70"/>
  <c r="F46" i="70" s="1"/>
  <c r="C45" i="70"/>
  <c r="B45" i="70"/>
  <c r="F45" i="70" s="1"/>
  <c r="C44" i="70"/>
  <c r="G44" i="70" s="1"/>
  <c r="B44" i="70"/>
  <c r="F44" i="70" s="1"/>
  <c r="C43" i="70"/>
  <c r="G43" i="70" s="1"/>
  <c r="B43" i="70"/>
  <c r="F43" i="70" s="1"/>
  <c r="G40" i="70"/>
  <c r="F40" i="70"/>
  <c r="C40" i="70"/>
  <c r="B40" i="70"/>
  <c r="G39" i="70"/>
  <c r="F39" i="70"/>
  <c r="C39" i="70"/>
  <c r="B39" i="70"/>
  <c r="G38" i="70"/>
  <c r="F38" i="70"/>
  <c r="C38" i="70"/>
  <c r="B38" i="70"/>
  <c r="G37" i="70"/>
  <c r="G36" i="70" s="1"/>
  <c r="F37" i="70"/>
  <c r="F36" i="70" s="1"/>
  <c r="C37" i="70"/>
  <c r="C36" i="70" s="1"/>
  <c r="B37" i="70"/>
  <c r="B36" i="70" s="1"/>
  <c r="G35" i="70"/>
  <c r="F35" i="70"/>
  <c r="C35" i="70"/>
  <c r="B35" i="70"/>
  <c r="G34" i="70"/>
  <c r="C34" i="70"/>
  <c r="B34" i="70"/>
  <c r="G33" i="70"/>
  <c r="F33" i="70"/>
  <c r="C33" i="70"/>
  <c r="B33" i="70"/>
  <c r="G31" i="70"/>
  <c r="F31" i="70"/>
  <c r="C31" i="70"/>
  <c r="B31" i="70"/>
  <c r="G30" i="70"/>
  <c r="F30" i="70"/>
  <c r="C30" i="70"/>
  <c r="B30" i="70"/>
  <c r="G29" i="70"/>
  <c r="F29" i="70"/>
  <c r="C29" i="70"/>
  <c r="C28" i="70" s="1"/>
  <c r="B29" i="70"/>
  <c r="B28" i="70" s="1"/>
  <c r="G28" i="70"/>
  <c r="F28" i="70"/>
  <c r="G27" i="70"/>
  <c r="F27" i="70"/>
  <c r="C27" i="70"/>
  <c r="B27" i="70"/>
  <c r="G26" i="70"/>
  <c r="F26" i="70"/>
  <c r="C26" i="70"/>
  <c r="B26" i="70"/>
  <c r="G25" i="70"/>
  <c r="F25" i="70"/>
  <c r="C25" i="70"/>
  <c r="B25" i="70"/>
  <c r="G24" i="70"/>
  <c r="F24" i="70"/>
  <c r="C24" i="70"/>
  <c r="B24" i="70"/>
  <c r="G23" i="70"/>
  <c r="F23" i="70"/>
  <c r="C23" i="70"/>
  <c r="B23" i="70"/>
  <c r="G22" i="70"/>
  <c r="F22" i="70"/>
  <c r="C22" i="70"/>
  <c r="B22" i="70"/>
  <c r="G21" i="70"/>
  <c r="F21" i="70"/>
  <c r="C21" i="70"/>
  <c r="B21" i="70"/>
  <c r="G20" i="70"/>
  <c r="F20" i="70"/>
  <c r="C20" i="70"/>
  <c r="G19" i="70"/>
  <c r="F19" i="70"/>
  <c r="G18" i="70"/>
  <c r="F18" i="70"/>
  <c r="C18" i="70"/>
  <c r="B18" i="70"/>
  <c r="G17" i="70"/>
  <c r="F17" i="70"/>
  <c r="C17" i="70"/>
  <c r="B17" i="70"/>
  <c r="G16" i="70"/>
  <c r="C16" i="70"/>
  <c r="B16" i="70"/>
  <c r="G15" i="70"/>
  <c r="F15" i="70"/>
  <c r="C15" i="70"/>
  <c r="B15" i="70"/>
  <c r="G14" i="70"/>
  <c r="F14" i="70"/>
  <c r="C14" i="70"/>
  <c r="B14" i="70"/>
  <c r="G12" i="70"/>
  <c r="F12" i="70"/>
  <c r="C12" i="70"/>
  <c r="B12" i="70"/>
  <c r="G11" i="70"/>
  <c r="F11" i="70"/>
  <c r="C11" i="70"/>
  <c r="B11" i="70"/>
  <c r="G10" i="70"/>
  <c r="F10" i="70"/>
  <c r="C10" i="70"/>
  <c r="B10" i="70"/>
  <c r="G9" i="70"/>
  <c r="F9" i="70"/>
  <c r="C9" i="70"/>
  <c r="B9" i="70"/>
  <c r="G8" i="70"/>
  <c r="F8" i="70"/>
  <c r="C8" i="70"/>
  <c r="B8" i="70"/>
  <c r="G7" i="70"/>
  <c r="F7" i="70"/>
  <c r="F6" i="70" s="1"/>
  <c r="C7" i="70"/>
  <c r="B7" i="70"/>
  <c r="G46" i="69"/>
  <c r="F46" i="69"/>
  <c r="G45" i="69"/>
  <c r="F45" i="69"/>
  <c r="G44" i="69"/>
  <c r="F44" i="69"/>
  <c r="G43" i="69"/>
  <c r="F43" i="69"/>
  <c r="C42" i="69"/>
  <c r="B42" i="69"/>
  <c r="G36" i="69"/>
  <c r="F36" i="69"/>
  <c r="C36" i="69"/>
  <c r="B36" i="69"/>
  <c r="G32" i="69"/>
  <c r="F32" i="69"/>
  <c r="C32" i="69"/>
  <c r="B32" i="69"/>
  <c r="C28" i="69"/>
  <c r="B28" i="69"/>
  <c r="C19" i="69"/>
  <c r="B19" i="69"/>
  <c r="G13" i="69"/>
  <c r="F13" i="69"/>
  <c r="C13" i="69"/>
  <c r="B13" i="69"/>
  <c r="G6" i="69"/>
  <c r="G5" i="69" s="1"/>
  <c r="G41" i="69" s="1"/>
  <c r="F6" i="69"/>
  <c r="F5" i="69" s="1"/>
  <c r="F41" i="69" s="1"/>
  <c r="C6" i="69"/>
  <c r="B6" i="69"/>
  <c r="G46" i="68"/>
  <c r="F46" i="68"/>
  <c r="G45" i="68"/>
  <c r="F45" i="68"/>
  <c r="G44" i="68"/>
  <c r="F44" i="68"/>
  <c r="G43" i="68"/>
  <c r="F43" i="68"/>
  <c r="C42" i="68"/>
  <c r="B42" i="68"/>
  <c r="G36" i="68"/>
  <c r="F36" i="68"/>
  <c r="C36" i="68"/>
  <c r="B36" i="68"/>
  <c r="G32" i="68"/>
  <c r="F32" i="68"/>
  <c r="C32" i="68"/>
  <c r="B32" i="68"/>
  <c r="C28" i="68"/>
  <c r="B28" i="68"/>
  <c r="C19" i="68"/>
  <c r="B19" i="68"/>
  <c r="G13" i="68"/>
  <c r="F13" i="68"/>
  <c r="C13" i="68"/>
  <c r="B13" i="68"/>
  <c r="G6" i="68"/>
  <c r="F6" i="68"/>
  <c r="F5" i="68" s="1"/>
  <c r="F41" i="68" s="1"/>
  <c r="C6" i="68"/>
  <c r="B6" i="68"/>
  <c r="G46" i="67"/>
  <c r="F46" i="67"/>
  <c r="G45" i="67"/>
  <c r="F45" i="67"/>
  <c r="G44" i="67"/>
  <c r="F44" i="67"/>
  <c r="G43" i="67"/>
  <c r="F43" i="67"/>
  <c r="C42" i="67"/>
  <c r="B42" i="67"/>
  <c r="G36" i="67"/>
  <c r="F36" i="67"/>
  <c r="C36" i="67"/>
  <c r="B36" i="67"/>
  <c r="G32" i="67"/>
  <c r="F32" i="67"/>
  <c r="C32" i="67"/>
  <c r="B32" i="67"/>
  <c r="C28" i="67"/>
  <c r="B28" i="67"/>
  <c r="C19" i="67"/>
  <c r="B19" i="67"/>
  <c r="G13" i="67"/>
  <c r="F13" i="67"/>
  <c r="C13" i="67"/>
  <c r="B13" i="67"/>
  <c r="G6" i="67"/>
  <c r="G5" i="67" s="1"/>
  <c r="G41" i="67" s="1"/>
  <c r="F6" i="67"/>
  <c r="C6" i="67"/>
  <c r="B6" i="67"/>
  <c r="G46" i="66"/>
  <c r="F46" i="66"/>
  <c r="G45" i="66"/>
  <c r="F45" i="66"/>
  <c r="G44" i="66"/>
  <c r="F44" i="66"/>
  <c r="G43" i="66"/>
  <c r="F43" i="66"/>
  <c r="C42" i="66"/>
  <c r="B42" i="66"/>
  <c r="G36" i="66"/>
  <c r="F36" i="66"/>
  <c r="C36" i="66"/>
  <c r="B36" i="66"/>
  <c r="G32" i="66"/>
  <c r="F32" i="66"/>
  <c r="C32" i="66"/>
  <c r="B32" i="66"/>
  <c r="C28" i="66"/>
  <c r="B28" i="66"/>
  <c r="C19" i="66"/>
  <c r="G13" i="66"/>
  <c r="F13" i="66"/>
  <c r="C13" i="66"/>
  <c r="B13" i="66"/>
  <c r="G6" i="66"/>
  <c r="F6" i="66"/>
  <c r="C6" i="66"/>
  <c r="B6" i="66"/>
  <c r="G46" i="65"/>
  <c r="F46" i="65"/>
  <c r="G45" i="65"/>
  <c r="F45" i="65"/>
  <c r="G44" i="65"/>
  <c r="F44" i="65"/>
  <c r="G43" i="65"/>
  <c r="F43" i="65"/>
  <c r="C42" i="65"/>
  <c r="B42" i="65"/>
  <c r="G36" i="65"/>
  <c r="F36" i="65"/>
  <c r="C36" i="65"/>
  <c r="B36" i="65"/>
  <c r="G32" i="65"/>
  <c r="F32" i="65"/>
  <c r="C32" i="65"/>
  <c r="B32" i="65"/>
  <c r="C28" i="65"/>
  <c r="B28" i="65"/>
  <c r="C19" i="65"/>
  <c r="B19" i="65"/>
  <c r="G13" i="65"/>
  <c r="F13" i="65"/>
  <c r="C13" i="65"/>
  <c r="B13" i="65"/>
  <c r="G6" i="65"/>
  <c r="G5" i="65" s="1"/>
  <c r="G41" i="65" s="1"/>
  <c r="F6" i="65"/>
  <c r="C6" i="65"/>
  <c r="B6" i="65"/>
  <c r="C46" i="64"/>
  <c r="G46" i="64" s="1"/>
  <c r="B46" i="64"/>
  <c r="F46" i="64" s="1"/>
  <c r="C45" i="64"/>
  <c r="G45" i="64" s="1"/>
  <c r="B45" i="64"/>
  <c r="F45" i="64" s="1"/>
  <c r="C44" i="64"/>
  <c r="G44" i="64" s="1"/>
  <c r="B44" i="64"/>
  <c r="F44" i="64" s="1"/>
  <c r="C43" i="64"/>
  <c r="G43" i="64" s="1"/>
  <c r="B43" i="64"/>
  <c r="F43" i="64" s="1"/>
  <c r="G40" i="64"/>
  <c r="F40" i="64"/>
  <c r="C40" i="64"/>
  <c r="B40" i="64"/>
  <c r="G39" i="64"/>
  <c r="F39" i="64"/>
  <c r="C39" i="64"/>
  <c r="B39" i="64"/>
  <c r="G38" i="64"/>
  <c r="F38" i="64"/>
  <c r="C38" i="64"/>
  <c r="B38" i="64"/>
  <c r="G37" i="64"/>
  <c r="G36" i="64" s="1"/>
  <c r="F37" i="64"/>
  <c r="F36" i="64" s="1"/>
  <c r="C37" i="64"/>
  <c r="C36" i="64" s="1"/>
  <c r="B37" i="64"/>
  <c r="B36" i="64" s="1"/>
  <c r="G35" i="64"/>
  <c r="F35" i="64"/>
  <c r="C35" i="64"/>
  <c r="B35" i="64"/>
  <c r="G34" i="64"/>
  <c r="F34" i="64"/>
  <c r="C34" i="64"/>
  <c r="B34" i="64"/>
  <c r="G33" i="64"/>
  <c r="F33" i="64"/>
  <c r="C33" i="64"/>
  <c r="C32" i="64" s="1"/>
  <c r="B33" i="64"/>
  <c r="B32" i="64" s="1"/>
  <c r="G31" i="64"/>
  <c r="F31" i="64"/>
  <c r="C31" i="64"/>
  <c r="B31" i="64"/>
  <c r="G30" i="64"/>
  <c r="F30" i="64"/>
  <c r="C30" i="64"/>
  <c r="B30" i="64"/>
  <c r="G29" i="64"/>
  <c r="F29" i="64"/>
  <c r="C29" i="64"/>
  <c r="C28" i="64" s="1"/>
  <c r="B29" i="64"/>
  <c r="G28" i="64"/>
  <c r="F28" i="64"/>
  <c r="G27" i="64"/>
  <c r="F27" i="64"/>
  <c r="C27" i="64"/>
  <c r="B27" i="64"/>
  <c r="G26" i="64"/>
  <c r="F26" i="64"/>
  <c r="C26" i="64"/>
  <c r="B26" i="64"/>
  <c r="G25" i="64"/>
  <c r="F25" i="64"/>
  <c r="C25" i="64"/>
  <c r="B25" i="64"/>
  <c r="G24" i="64"/>
  <c r="F24" i="64"/>
  <c r="C24" i="64"/>
  <c r="B24" i="64"/>
  <c r="G23" i="64"/>
  <c r="F23" i="64"/>
  <c r="C23" i="64"/>
  <c r="B23" i="64"/>
  <c r="G22" i="64"/>
  <c r="F22" i="64"/>
  <c r="B22" i="64"/>
  <c r="G21" i="64"/>
  <c r="F21" i="64"/>
  <c r="C21" i="64"/>
  <c r="B21" i="64"/>
  <c r="G20" i="64"/>
  <c r="F20" i="64"/>
  <c r="C20" i="64"/>
  <c r="G19" i="64"/>
  <c r="F19" i="64"/>
  <c r="G18" i="64"/>
  <c r="F18" i="64"/>
  <c r="C18" i="64"/>
  <c r="B18" i="64"/>
  <c r="G17" i="64"/>
  <c r="F17" i="64"/>
  <c r="C17" i="64"/>
  <c r="B17" i="64"/>
  <c r="G16" i="64"/>
  <c r="F16" i="64"/>
  <c r="C16" i="64"/>
  <c r="B16" i="64"/>
  <c r="G15" i="64"/>
  <c r="F15" i="64"/>
  <c r="B15" i="64"/>
  <c r="G14" i="64"/>
  <c r="F14" i="64"/>
  <c r="C14" i="64"/>
  <c r="B14" i="64"/>
  <c r="G12" i="64"/>
  <c r="F12" i="64"/>
  <c r="B12" i="64"/>
  <c r="G11" i="64"/>
  <c r="F11" i="64"/>
  <c r="B11" i="64"/>
  <c r="G10" i="64"/>
  <c r="F10" i="64"/>
  <c r="B10" i="64"/>
  <c r="G9" i="64"/>
  <c r="F9" i="64"/>
  <c r="B9" i="64"/>
  <c r="G8" i="64"/>
  <c r="F8" i="64"/>
  <c r="B8" i="64"/>
  <c r="G7" i="64"/>
  <c r="F7" i="64"/>
  <c r="C7" i="64"/>
  <c r="B7" i="64"/>
  <c r="G46" i="62"/>
  <c r="F46" i="62"/>
  <c r="G45" i="62"/>
  <c r="F45" i="62"/>
  <c r="G44" i="62"/>
  <c r="F44" i="62"/>
  <c r="G43" i="62"/>
  <c r="F43" i="62"/>
  <c r="C42" i="62"/>
  <c r="B42" i="62"/>
  <c r="G36" i="62"/>
  <c r="F36" i="62"/>
  <c r="C36" i="62"/>
  <c r="B36" i="62"/>
  <c r="G32" i="62"/>
  <c r="F32" i="62"/>
  <c r="C32" i="62"/>
  <c r="B32" i="62"/>
  <c r="C28" i="62"/>
  <c r="B28" i="62"/>
  <c r="C19" i="62"/>
  <c r="B19" i="62"/>
  <c r="G13" i="62"/>
  <c r="F13" i="62"/>
  <c r="C13" i="62"/>
  <c r="B13" i="62"/>
  <c r="G6" i="62"/>
  <c r="F6" i="62"/>
  <c r="F5" i="62" s="1"/>
  <c r="F41" i="62" s="1"/>
  <c r="C6" i="62"/>
  <c r="B6" i="62"/>
  <c r="G46" i="61"/>
  <c r="F46" i="61"/>
  <c r="G45" i="61"/>
  <c r="F45" i="61"/>
  <c r="G44" i="61"/>
  <c r="F44" i="61"/>
  <c r="G43" i="61"/>
  <c r="F43" i="61"/>
  <c r="C42" i="61"/>
  <c r="B42" i="61"/>
  <c r="G36" i="61"/>
  <c r="F36" i="61"/>
  <c r="C36" i="61"/>
  <c r="B36" i="61"/>
  <c r="G32" i="61"/>
  <c r="F32" i="61"/>
  <c r="C32" i="61"/>
  <c r="B32" i="61"/>
  <c r="C28" i="61"/>
  <c r="B28" i="61"/>
  <c r="C19" i="61"/>
  <c r="B19" i="61"/>
  <c r="G13" i="61"/>
  <c r="F13" i="61"/>
  <c r="C13" i="61"/>
  <c r="B13" i="61"/>
  <c r="G6" i="61"/>
  <c r="G5" i="61" s="1"/>
  <c r="G41" i="61" s="1"/>
  <c r="F6" i="61"/>
  <c r="C6" i="61"/>
  <c r="B6" i="61"/>
  <c r="G40" i="60"/>
  <c r="F40" i="60"/>
  <c r="G39" i="60"/>
  <c r="F39" i="60"/>
  <c r="G38" i="60"/>
  <c r="F38" i="60"/>
  <c r="G37" i="60"/>
  <c r="G36" i="60" s="1"/>
  <c r="F37" i="60"/>
  <c r="F36" i="60" s="1"/>
  <c r="G35" i="60"/>
  <c r="F35" i="60"/>
  <c r="G34" i="60"/>
  <c r="G33" i="60"/>
  <c r="F33" i="60"/>
  <c r="G31" i="60"/>
  <c r="F31" i="60"/>
  <c r="G30" i="60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F21" i="60"/>
  <c r="G20" i="60"/>
  <c r="F20" i="60"/>
  <c r="G19" i="60"/>
  <c r="F19" i="60"/>
  <c r="G18" i="60"/>
  <c r="F18" i="60"/>
  <c r="G17" i="60"/>
  <c r="F17" i="60"/>
  <c r="G16" i="60"/>
  <c r="F16" i="60"/>
  <c r="G15" i="60"/>
  <c r="F15" i="60"/>
  <c r="G14" i="60"/>
  <c r="F14" i="60"/>
  <c r="G12" i="60"/>
  <c r="F12" i="60"/>
  <c r="G11" i="60"/>
  <c r="F11" i="60"/>
  <c r="G10" i="60"/>
  <c r="F10" i="60"/>
  <c r="G9" i="60"/>
  <c r="F9" i="60"/>
  <c r="G8" i="60"/>
  <c r="F8" i="60"/>
  <c r="G7" i="60"/>
  <c r="F7" i="60"/>
  <c r="C46" i="60"/>
  <c r="G46" i="60" s="1"/>
  <c r="B46" i="60"/>
  <c r="F46" i="60" s="1"/>
  <c r="C45" i="60"/>
  <c r="G45" i="60" s="1"/>
  <c r="B45" i="60"/>
  <c r="F45" i="60" s="1"/>
  <c r="C44" i="60"/>
  <c r="G44" i="60" s="1"/>
  <c r="B44" i="60"/>
  <c r="F44" i="60" s="1"/>
  <c r="C43" i="60"/>
  <c r="G43" i="60" s="1"/>
  <c r="B43" i="60"/>
  <c r="F43" i="60" s="1"/>
  <c r="C40" i="60"/>
  <c r="B40" i="60"/>
  <c r="C39" i="60"/>
  <c r="B39" i="60"/>
  <c r="C38" i="60"/>
  <c r="B38" i="60"/>
  <c r="C37" i="60"/>
  <c r="C36" i="60" s="1"/>
  <c r="B37" i="60"/>
  <c r="B36" i="60" s="1"/>
  <c r="C35" i="60"/>
  <c r="B35" i="60"/>
  <c r="C34" i="60"/>
  <c r="B34" i="60"/>
  <c r="C33" i="60"/>
  <c r="B33" i="60"/>
  <c r="C31" i="60"/>
  <c r="B31" i="60"/>
  <c r="C30" i="60"/>
  <c r="B30" i="60"/>
  <c r="C29" i="60"/>
  <c r="B29" i="60"/>
  <c r="C27" i="60"/>
  <c r="B27" i="60"/>
  <c r="C26" i="60"/>
  <c r="B26" i="60"/>
  <c r="C25" i="60"/>
  <c r="B25" i="60"/>
  <c r="C24" i="60"/>
  <c r="B24" i="60"/>
  <c r="C23" i="60"/>
  <c r="B23" i="60"/>
  <c r="B22" i="60"/>
  <c r="C21" i="60"/>
  <c r="B21" i="60"/>
  <c r="C20" i="60"/>
  <c r="B20" i="60"/>
  <c r="C18" i="60"/>
  <c r="B18" i="60"/>
  <c r="C17" i="60"/>
  <c r="B17" i="60"/>
  <c r="C16" i="60"/>
  <c r="B16" i="60"/>
  <c r="C15" i="60"/>
  <c r="B15" i="60"/>
  <c r="C14" i="60"/>
  <c r="B14" i="60"/>
  <c r="C12" i="60"/>
  <c r="B12" i="60"/>
  <c r="C11" i="60"/>
  <c r="B11" i="60"/>
  <c r="C10" i="60"/>
  <c r="B10" i="60"/>
  <c r="C9" i="60"/>
  <c r="B9" i="60"/>
  <c r="C8" i="60"/>
  <c r="B8" i="60"/>
  <c r="C7" i="60"/>
  <c r="B7" i="60"/>
  <c r="G46" i="59"/>
  <c r="F46" i="59"/>
  <c r="G45" i="59"/>
  <c r="F45" i="59"/>
  <c r="G44" i="59"/>
  <c r="F44" i="59"/>
  <c r="G43" i="59"/>
  <c r="F43" i="59"/>
  <c r="C42" i="59"/>
  <c r="B42" i="59"/>
  <c r="G36" i="59"/>
  <c r="F36" i="59"/>
  <c r="C36" i="59"/>
  <c r="B36" i="59"/>
  <c r="G32" i="59"/>
  <c r="F32" i="59"/>
  <c r="C32" i="59"/>
  <c r="B32" i="59"/>
  <c r="C28" i="59"/>
  <c r="B28" i="59"/>
  <c r="C19" i="59"/>
  <c r="B19" i="59"/>
  <c r="G13" i="59"/>
  <c r="F13" i="59"/>
  <c r="C13" i="59"/>
  <c r="B13" i="59"/>
  <c r="G6" i="59"/>
  <c r="G5" i="59" s="1"/>
  <c r="G41" i="59" s="1"/>
  <c r="F6" i="59"/>
  <c r="F5" i="59" s="1"/>
  <c r="F41" i="59" s="1"/>
  <c r="C6" i="59"/>
  <c r="B6" i="59"/>
  <c r="G46" i="58"/>
  <c r="F46" i="58"/>
  <c r="G45" i="58"/>
  <c r="F45" i="58"/>
  <c r="G44" i="58"/>
  <c r="F44" i="58"/>
  <c r="G43" i="58"/>
  <c r="F43" i="58"/>
  <c r="C42" i="58"/>
  <c r="B42" i="58"/>
  <c r="G36" i="58"/>
  <c r="F36" i="58"/>
  <c r="C36" i="58"/>
  <c r="B36" i="58"/>
  <c r="G32" i="58"/>
  <c r="F32" i="58"/>
  <c r="C32" i="58"/>
  <c r="B32" i="58"/>
  <c r="C28" i="58"/>
  <c r="B28" i="58"/>
  <c r="C19" i="58"/>
  <c r="B19" i="58"/>
  <c r="G13" i="58"/>
  <c r="F13" i="58"/>
  <c r="C13" i="58"/>
  <c r="B13" i="58"/>
  <c r="G6" i="58"/>
  <c r="G5" i="58" s="1"/>
  <c r="G41" i="58" s="1"/>
  <c r="F6" i="58"/>
  <c r="C6" i="58"/>
  <c r="B6" i="58"/>
  <c r="F32" i="56"/>
  <c r="G46" i="56"/>
  <c r="F46" i="56"/>
  <c r="G45" i="56"/>
  <c r="F45" i="56"/>
  <c r="G44" i="56"/>
  <c r="F44" i="56"/>
  <c r="G43" i="56"/>
  <c r="F43" i="56"/>
  <c r="C42" i="56"/>
  <c r="B42" i="56"/>
  <c r="G36" i="56"/>
  <c r="F36" i="56"/>
  <c r="C36" i="56"/>
  <c r="B36" i="56"/>
  <c r="G32" i="56"/>
  <c r="C32" i="56"/>
  <c r="B32" i="56"/>
  <c r="C28" i="56"/>
  <c r="B28" i="56"/>
  <c r="C19" i="56"/>
  <c r="B19" i="56"/>
  <c r="G13" i="56"/>
  <c r="F13" i="56"/>
  <c r="C13" i="56"/>
  <c r="B13" i="56"/>
  <c r="G6" i="56"/>
  <c r="F6" i="56"/>
  <c r="C6" i="56"/>
  <c r="B6" i="56"/>
  <c r="G46" i="55"/>
  <c r="F46" i="55"/>
  <c r="G45" i="55"/>
  <c r="F45" i="55"/>
  <c r="G44" i="55"/>
  <c r="F44" i="55"/>
  <c r="G43" i="55"/>
  <c r="F43" i="55"/>
  <c r="C42" i="55"/>
  <c r="B42" i="55"/>
  <c r="G36" i="55"/>
  <c r="F36" i="55"/>
  <c r="C36" i="55"/>
  <c r="B36" i="55"/>
  <c r="G32" i="55"/>
  <c r="F32" i="55"/>
  <c r="C32" i="55"/>
  <c r="B32" i="55"/>
  <c r="C28" i="55"/>
  <c r="B28" i="55"/>
  <c r="C19" i="55"/>
  <c r="G13" i="55"/>
  <c r="F13" i="55"/>
  <c r="C13" i="55"/>
  <c r="B13" i="55"/>
  <c r="G6" i="55"/>
  <c r="F6" i="55"/>
  <c r="C6" i="55"/>
  <c r="B6" i="55"/>
  <c r="G46" i="54"/>
  <c r="F46" i="54"/>
  <c r="G45" i="54"/>
  <c r="F45" i="54"/>
  <c r="G44" i="54"/>
  <c r="F44" i="54"/>
  <c r="G43" i="54"/>
  <c r="F43" i="54"/>
  <c r="C42" i="54"/>
  <c r="B42" i="54"/>
  <c r="G36" i="54"/>
  <c r="F36" i="54"/>
  <c r="C36" i="54"/>
  <c r="B36" i="54"/>
  <c r="G32" i="54"/>
  <c r="F32" i="54"/>
  <c r="C32" i="54"/>
  <c r="B32" i="54"/>
  <c r="C28" i="54"/>
  <c r="B28" i="54"/>
  <c r="C19" i="54"/>
  <c r="B19" i="54"/>
  <c r="G13" i="54"/>
  <c r="F13" i="54"/>
  <c r="C13" i="54"/>
  <c r="B13" i="54"/>
  <c r="G6" i="54"/>
  <c r="G5" i="54" s="1"/>
  <c r="G41" i="54" s="1"/>
  <c r="F6" i="54"/>
  <c r="C6" i="54"/>
  <c r="B6" i="54"/>
  <c r="G46" i="53"/>
  <c r="F46" i="53"/>
  <c r="G45" i="53"/>
  <c r="F45" i="53"/>
  <c r="G44" i="53"/>
  <c r="F44" i="53"/>
  <c r="G43" i="53"/>
  <c r="F43" i="53"/>
  <c r="C42" i="53"/>
  <c r="B42" i="53"/>
  <c r="G36" i="53"/>
  <c r="F36" i="53"/>
  <c r="C36" i="53"/>
  <c r="B36" i="53"/>
  <c r="G32" i="53"/>
  <c r="F32" i="53"/>
  <c r="C32" i="53"/>
  <c r="B32" i="53"/>
  <c r="C28" i="53"/>
  <c r="B28" i="53"/>
  <c r="C19" i="53"/>
  <c r="B19" i="53"/>
  <c r="G13" i="53"/>
  <c r="F13" i="53"/>
  <c r="C13" i="53"/>
  <c r="B13" i="53"/>
  <c r="G6" i="53"/>
  <c r="F6" i="53"/>
  <c r="F5" i="53" s="1"/>
  <c r="F41" i="53" s="1"/>
  <c r="C6" i="53"/>
  <c r="B6" i="53"/>
  <c r="F32" i="8"/>
  <c r="G32" i="2"/>
  <c r="G32" i="3"/>
  <c r="G32" i="11"/>
  <c r="G32" i="21"/>
  <c r="G32" i="8"/>
  <c r="G32" i="10"/>
  <c r="G32" i="17"/>
  <c r="G32" i="18"/>
  <c r="G32" i="23"/>
  <c r="G32" i="19"/>
  <c r="G32" i="27"/>
  <c r="G32" i="14"/>
  <c r="G32" i="13"/>
  <c r="G32" i="28"/>
  <c r="G32" i="29"/>
  <c r="G32" i="16"/>
  <c r="G32" i="30"/>
  <c r="G32" i="33"/>
  <c r="G32" i="4"/>
  <c r="F32" i="2"/>
  <c r="F32" i="3"/>
  <c r="F32" i="11"/>
  <c r="F32" i="21"/>
  <c r="F32" i="10"/>
  <c r="F32" i="17"/>
  <c r="F32" i="18"/>
  <c r="F32" i="23"/>
  <c r="F32" i="19"/>
  <c r="F32" i="27"/>
  <c r="F32" i="14"/>
  <c r="F32" i="13"/>
  <c r="F32" i="28"/>
  <c r="F32" i="29"/>
  <c r="F32" i="16"/>
  <c r="F32" i="30"/>
  <c r="F32" i="33"/>
  <c r="F32" i="4"/>
  <c r="G36" i="11"/>
  <c r="C36" i="11"/>
  <c r="G46" i="33"/>
  <c r="F46" i="33"/>
  <c r="G45" i="33"/>
  <c r="F45" i="33"/>
  <c r="G44" i="33"/>
  <c r="F44" i="33"/>
  <c r="G43" i="33"/>
  <c r="F43" i="33"/>
  <c r="C42" i="33"/>
  <c r="B42" i="33"/>
  <c r="G36" i="33"/>
  <c r="F36" i="33"/>
  <c r="C36" i="33"/>
  <c r="B36" i="33"/>
  <c r="C32" i="33"/>
  <c r="B32" i="33"/>
  <c r="C28" i="33"/>
  <c r="B28" i="33"/>
  <c r="G13" i="33"/>
  <c r="F13" i="33"/>
  <c r="C13" i="33"/>
  <c r="B13" i="33"/>
  <c r="G6" i="33"/>
  <c r="G5" i="33" s="1"/>
  <c r="G41" i="33" s="1"/>
  <c r="F6" i="33"/>
  <c r="C6" i="33"/>
  <c r="B6" i="33"/>
  <c r="G46" i="30"/>
  <c r="F46" i="30"/>
  <c r="G45" i="30"/>
  <c r="F45" i="30"/>
  <c r="G44" i="30"/>
  <c r="F44" i="30"/>
  <c r="G43" i="30"/>
  <c r="F43" i="30"/>
  <c r="C42" i="30"/>
  <c r="B42" i="30"/>
  <c r="G36" i="30"/>
  <c r="F36" i="30"/>
  <c r="C36" i="30"/>
  <c r="B36" i="30"/>
  <c r="C32" i="30"/>
  <c r="B32" i="30"/>
  <c r="C28" i="30"/>
  <c r="B28" i="30"/>
  <c r="C19" i="30"/>
  <c r="B19" i="30"/>
  <c r="G13" i="30"/>
  <c r="F13" i="30"/>
  <c r="C13" i="30"/>
  <c r="B13" i="30"/>
  <c r="G6" i="30"/>
  <c r="F6" i="30"/>
  <c r="C6" i="30"/>
  <c r="B6" i="30"/>
  <c r="G46" i="29"/>
  <c r="F46" i="29"/>
  <c r="G45" i="29"/>
  <c r="F45" i="29"/>
  <c r="G44" i="29"/>
  <c r="F44" i="29"/>
  <c r="G43" i="29"/>
  <c r="F43" i="29"/>
  <c r="C42" i="29"/>
  <c r="B42" i="29"/>
  <c r="G36" i="29"/>
  <c r="F36" i="29"/>
  <c r="C36" i="29"/>
  <c r="B36" i="29"/>
  <c r="C32" i="29"/>
  <c r="B32" i="29"/>
  <c r="C28" i="29"/>
  <c r="B28" i="29"/>
  <c r="C19" i="29"/>
  <c r="B19" i="29"/>
  <c r="G13" i="29"/>
  <c r="F13" i="29"/>
  <c r="C13" i="29"/>
  <c r="B13" i="29"/>
  <c r="G6" i="29"/>
  <c r="F6" i="29"/>
  <c r="C6" i="29"/>
  <c r="B6" i="29"/>
  <c r="G46" i="28"/>
  <c r="F46" i="28"/>
  <c r="G45" i="28"/>
  <c r="F45" i="28"/>
  <c r="G44" i="28"/>
  <c r="F44" i="28"/>
  <c r="G43" i="28"/>
  <c r="F43" i="28"/>
  <c r="C42" i="28"/>
  <c r="B42" i="28"/>
  <c r="G36" i="28"/>
  <c r="F36" i="28"/>
  <c r="C36" i="28"/>
  <c r="B36" i="28"/>
  <c r="C32" i="28"/>
  <c r="B32" i="28"/>
  <c r="C28" i="28"/>
  <c r="B28" i="28"/>
  <c r="C19" i="28"/>
  <c r="B19" i="28"/>
  <c r="G13" i="28"/>
  <c r="F13" i="28"/>
  <c r="C13" i="28"/>
  <c r="B13" i="28"/>
  <c r="G6" i="28"/>
  <c r="F6" i="28"/>
  <c r="C6" i="28"/>
  <c r="B6" i="28"/>
  <c r="G46" i="27"/>
  <c r="F46" i="27"/>
  <c r="G45" i="27"/>
  <c r="F45" i="27"/>
  <c r="G44" i="27"/>
  <c r="F44" i="27"/>
  <c r="G43" i="27"/>
  <c r="F43" i="27"/>
  <c r="C42" i="27"/>
  <c r="B42" i="27"/>
  <c r="G36" i="27"/>
  <c r="F36" i="27"/>
  <c r="C36" i="27"/>
  <c r="B36" i="27"/>
  <c r="C32" i="27"/>
  <c r="B32" i="27"/>
  <c r="C28" i="27"/>
  <c r="B28" i="27"/>
  <c r="C19" i="27"/>
  <c r="B19" i="27"/>
  <c r="G13" i="27"/>
  <c r="F13" i="27"/>
  <c r="C13" i="27"/>
  <c r="B13" i="27"/>
  <c r="G6" i="27"/>
  <c r="F6" i="27"/>
  <c r="C6" i="27"/>
  <c r="B6" i="27"/>
  <c r="G46" i="23"/>
  <c r="F46" i="23"/>
  <c r="G45" i="23"/>
  <c r="F45" i="23"/>
  <c r="G44" i="23"/>
  <c r="F44" i="23"/>
  <c r="G43" i="23"/>
  <c r="F43" i="23"/>
  <c r="C42" i="23"/>
  <c r="B42" i="23"/>
  <c r="G36" i="23"/>
  <c r="F36" i="23"/>
  <c r="C36" i="23"/>
  <c r="B36" i="23"/>
  <c r="C32" i="23"/>
  <c r="B32" i="23"/>
  <c r="C28" i="23"/>
  <c r="B28" i="23"/>
  <c r="C19" i="23"/>
  <c r="B19" i="23"/>
  <c r="G13" i="23"/>
  <c r="F13" i="23"/>
  <c r="C13" i="23"/>
  <c r="B13" i="23"/>
  <c r="G6" i="23"/>
  <c r="F6" i="23"/>
  <c r="C6" i="23"/>
  <c r="B6" i="23"/>
  <c r="G36" i="18"/>
  <c r="F36" i="18"/>
  <c r="G46" i="2"/>
  <c r="G45" i="2"/>
  <c r="G44" i="2"/>
  <c r="G43" i="2"/>
  <c r="G36" i="2"/>
  <c r="G13" i="2"/>
  <c r="G6" i="2"/>
  <c r="G46" i="11"/>
  <c r="G45" i="11"/>
  <c r="G44" i="11"/>
  <c r="G43" i="11"/>
  <c r="G13" i="11"/>
  <c r="G6" i="11"/>
  <c r="G46" i="21"/>
  <c r="G45" i="21"/>
  <c r="G44" i="21"/>
  <c r="G43" i="21"/>
  <c r="G36" i="21"/>
  <c r="G13" i="21"/>
  <c r="G6" i="21"/>
  <c r="G46" i="10"/>
  <c r="G45" i="10"/>
  <c r="G44" i="10"/>
  <c r="G43" i="10"/>
  <c r="G36" i="10"/>
  <c r="G13" i="10"/>
  <c r="G6" i="10"/>
  <c r="G46" i="8"/>
  <c r="G45" i="8"/>
  <c r="G44" i="8"/>
  <c r="G43" i="8"/>
  <c r="G36" i="8"/>
  <c r="G13" i="8"/>
  <c r="G6" i="8"/>
  <c r="G46" i="17"/>
  <c r="G45" i="17"/>
  <c r="G44" i="17"/>
  <c r="G43" i="17"/>
  <c r="G36" i="17"/>
  <c r="G13" i="17"/>
  <c r="G6" i="17"/>
  <c r="G46" i="18"/>
  <c r="G45" i="18"/>
  <c r="G44" i="18"/>
  <c r="G43" i="18"/>
  <c r="G13" i="18"/>
  <c r="G6" i="18"/>
  <c r="G46" i="19"/>
  <c r="G45" i="19"/>
  <c r="G44" i="19"/>
  <c r="G43" i="19"/>
  <c r="G36" i="19"/>
  <c r="G13" i="19"/>
  <c r="G6" i="19"/>
  <c r="G46" i="14"/>
  <c r="G45" i="14"/>
  <c r="G44" i="14"/>
  <c r="G43" i="14"/>
  <c r="G36" i="14"/>
  <c r="G13" i="14"/>
  <c r="G6" i="14"/>
  <c r="G46" i="13"/>
  <c r="G45" i="13"/>
  <c r="G44" i="13"/>
  <c r="G43" i="13"/>
  <c r="G36" i="13"/>
  <c r="G13" i="13"/>
  <c r="G6" i="13"/>
  <c r="G46" i="16"/>
  <c r="G45" i="16"/>
  <c r="G44" i="16"/>
  <c r="G43" i="16"/>
  <c r="G36" i="16"/>
  <c r="G13" i="16"/>
  <c r="G6" i="16"/>
  <c r="G46" i="4"/>
  <c r="G45" i="4"/>
  <c r="G44" i="4"/>
  <c r="G43" i="4"/>
  <c r="G36" i="4"/>
  <c r="G13" i="4"/>
  <c r="G6" i="4"/>
  <c r="G46" i="3"/>
  <c r="G45" i="3"/>
  <c r="G44" i="3"/>
  <c r="G43" i="3"/>
  <c r="G36" i="3"/>
  <c r="G13" i="3"/>
  <c r="G6" i="3"/>
  <c r="C42" i="2"/>
  <c r="C36" i="2"/>
  <c r="C32" i="2"/>
  <c r="C28" i="2"/>
  <c r="C19" i="2"/>
  <c r="C13" i="2"/>
  <c r="C6" i="2"/>
  <c r="C42" i="11"/>
  <c r="C32" i="11"/>
  <c r="C28" i="11"/>
  <c r="C19" i="11"/>
  <c r="C13" i="11"/>
  <c r="C6" i="11"/>
  <c r="C42" i="21"/>
  <c r="C36" i="21"/>
  <c r="C32" i="21"/>
  <c r="C28" i="21"/>
  <c r="C19" i="21"/>
  <c r="C13" i="21"/>
  <c r="C6" i="21"/>
  <c r="C42" i="10"/>
  <c r="C36" i="10"/>
  <c r="C32" i="10"/>
  <c r="C28" i="10"/>
  <c r="C19" i="10"/>
  <c r="C13" i="10"/>
  <c r="C6" i="10"/>
  <c r="C42" i="8"/>
  <c r="C36" i="8"/>
  <c r="C32" i="8"/>
  <c r="C28" i="8"/>
  <c r="C19" i="8"/>
  <c r="C13" i="8"/>
  <c r="C6" i="8"/>
  <c r="C42" i="17"/>
  <c r="C36" i="17"/>
  <c r="C32" i="17"/>
  <c r="C28" i="17"/>
  <c r="C19" i="17"/>
  <c r="C13" i="17"/>
  <c r="C6" i="17"/>
  <c r="C42" i="18"/>
  <c r="C36" i="18"/>
  <c r="C32" i="18"/>
  <c r="C28" i="18"/>
  <c r="C19" i="18"/>
  <c r="C13" i="18"/>
  <c r="C6" i="18"/>
  <c r="C42" i="19"/>
  <c r="C36" i="19"/>
  <c r="C32" i="19"/>
  <c r="C28" i="19"/>
  <c r="C19" i="19"/>
  <c r="C13" i="19"/>
  <c r="C6" i="19"/>
  <c r="C42" i="14"/>
  <c r="C36" i="14"/>
  <c r="C32" i="14"/>
  <c r="C28" i="14"/>
  <c r="C19" i="14"/>
  <c r="C13" i="14"/>
  <c r="C6" i="14"/>
  <c r="C42" i="13"/>
  <c r="C36" i="13"/>
  <c r="C32" i="13"/>
  <c r="C28" i="13"/>
  <c r="C19" i="13"/>
  <c r="C13" i="13"/>
  <c r="C6" i="13"/>
  <c r="C42" i="16"/>
  <c r="C36" i="16"/>
  <c r="C32" i="16"/>
  <c r="C28" i="16"/>
  <c r="C19" i="16"/>
  <c r="C13" i="16"/>
  <c r="C6" i="16"/>
  <c r="C42" i="4"/>
  <c r="C36" i="4"/>
  <c r="C32" i="4"/>
  <c r="C28" i="4"/>
  <c r="C19" i="4"/>
  <c r="C13" i="4"/>
  <c r="C6" i="4"/>
  <c r="C42" i="3"/>
  <c r="C36" i="3"/>
  <c r="C32" i="3"/>
  <c r="C28" i="3"/>
  <c r="C19" i="3"/>
  <c r="C13" i="3"/>
  <c r="C6" i="3"/>
  <c r="F46" i="4"/>
  <c r="F45" i="4"/>
  <c r="F44" i="4"/>
  <c r="F43" i="4"/>
  <c r="B42" i="4"/>
  <c r="F36" i="4"/>
  <c r="B36" i="4"/>
  <c r="B32" i="4"/>
  <c r="B28" i="4"/>
  <c r="B19" i="4"/>
  <c r="F13" i="4"/>
  <c r="B13" i="4"/>
  <c r="F6" i="4"/>
  <c r="B6" i="4"/>
  <c r="F46" i="16"/>
  <c r="F45" i="16"/>
  <c r="F44" i="16"/>
  <c r="F43" i="16"/>
  <c r="B42" i="16"/>
  <c r="F36" i="16"/>
  <c r="B36" i="16"/>
  <c r="B32" i="16"/>
  <c r="B28" i="16"/>
  <c r="B19" i="16"/>
  <c r="F13" i="16"/>
  <c r="B13" i="16"/>
  <c r="F6" i="16"/>
  <c r="B6" i="16"/>
  <c r="F46" i="13"/>
  <c r="F45" i="13"/>
  <c r="F44" i="13"/>
  <c r="F43" i="13"/>
  <c r="B42" i="13"/>
  <c r="F36" i="13"/>
  <c r="B36" i="13"/>
  <c r="B32" i="13"/>
  <c r="B28" i="13"/>
  <c r="B19" i="13"/>
  <c r="F13" i="13"/>
  <c r="B13" i="13"/>
  <c r="F6" i="13"/>
  <c r="B6" i="13"/>
  <c r="F46" i="14"/>
  <c r="F45" i="14"/>
  <c r="F44" i="14"/>
  <c r="F43" i="14"/>
  <c r="B42" i="14"/>
  <c r="F36" i="14"/>
  <c r="B36" i="14"/>
  <c r="B32" i="14"/>
  <c r="B28" i="14"/>
  <c r="B19" i="14"/>
  <c r="F13" i="14"/>
  <c r="B13" i="14"/>
  <c r="F6" i="14"/>
  <c r="B6" i="14"/>
  <c r="F46" i="19"/>
  <c r="F45" i="19"/>
  <c r="F44" i="19"/>
  <c r="F43" i="19"/>
  <c r="B42" i="19"/>
  <c r="F36" i="19"/>
  <c r="B36" i="19"/>
  <c r="B32" i="19"/>
  <c r="B28" i="19"/>
  <c r="B19" i="19"/>
  <c r="F13" i="19"/>
  <c r="B13" i="19"/>
  <c r="F6" i="19"/>
  <c r="B6" i="19"/>
  <c r="F46" i="18"/>
  <c r="F45" i="18"/>
  <c r="F44" i="18"/>
  <c r="F43" i="18"/>
  <c r="B42" i="18"/>
  <c r="B36" i="18"/>
  <c r="B32" i="18"/>
  <c r="B28" i="18"/>
  <c r="B19" i="18"/>
  <c r="F13" i="18"/>
  <c r="B13" i="18"/>
  <c r="F6" i="18"/>
  <c r="B6" i="18"/>
  <c r="F46" i="17"/>
  <c r="F45" i="17"/>
  <c r="F44" i="17"/>
  <c r="F43" i="17"/>
  <c r="B42" i="17"/>
  <c r="F36" i="17"/>
  <c r="B36" i="17"/>
  <c r="B32" i="17"/>
  <c r="B28" i="17"/>
  <c r="B19" i="17"/>
  <c r="F13" i="17"/>
  <c r="B13" i="17"/>
  <c r="F6" i="17"/>
  <c r="B6" i="17"/>
  <c r="F46" i="10"/>
  <c r="F45" i="10"/>
  <c r="F44" i="10"/>
  <c r="F43" i="10"/>
  <c r="B42" i="10"/>
  <c r="F36" i="10"/>
  <c r="B36" i="10"/>
  <c r="B32" i="10"/>
  <c r="B28" i="10"/>
  <c r="B19" i="10"/>
  <c r="F13" i="10"/>
  <c r="B13" i="10"/>
  <c r="F6" i="10"/>
  <c r="B6" i="10"/>
  <c r="F46" i="8"/>
  <c r="F45" i="8"/>
  <c r="F44" i="8"/>
  <c r="F43" i="8"/>
  <c r="B42" i="8"/>
  <c r="F36" i="8"/>
  <c r="B36" i="8"/>
  <c r="B32" i="8"/>
  <c r="B28" i="8"/>
  <c r="B19" i="8"/>
  <c r="F13" i="8"/>
  <c r="B13" i="8"/>
  <c r="F6" i="8"/>
  <c r="B6" i="8"/>
  <c r="F46" i="21"/>
  <c r="F45" i="21"/>
  <c r="F44" i="21"/>
  <c r="F43" i="21"/>
  <c r="B42" i="21"/>
  <c r="F36" i="21"/>
  <c r="B36" i="21"/>
  <c r="B32" i="21"/>
  <c r="B28" i="21"/>
  <c r="B19" i="21"/>
  <c r="F13" i="21"/>
  <c r="B13" i="21"/>
  <c r="F6" i="21"/>
  <c r="B6" i="21"/>
  <c r="F46" i="11"/>
  <c r="F45" i="11"/>
  <c r="F44" i="11"/>
  <c r="F43" i="11"/>
  <c r="B42" i="11"/>
  <c r="B36" i="11"/>
  <c r="B32" i="11"/>
  <c r="B28" i="11"/>
  <c r="F13" i="11"/>
  <c r="B13" i="11"/>
  <c r="F6" i="11"/>
  <c r="B6" i="11"/>
  <c r="F46" i="3"/>
  <c r="F45" i="3"/>
  <c r="F44" i="3"/>
  <c r="F43" i="3"/>
  <c r="B42" i="3"/>
  <c r="F36" i="3"/>
  <c r="B36" i="3"/>
  <c r="B32" i="3"/>
  <c r="B28" i="3"/>
  <c r="B19" i="3"/>
  <c r="F13" i="3"/>
  <c r="B13" i="3"/>
  <c r="F6" i="3"/>
  <c r="B6" i="3"/>
  <c r="B36" i="2"/>
  <c r="F36" i="2"/>
  <c r="F13" i="2"/>
  <c r="F6" i="2"/>
  <c r="B42" i="2"/>
  <c r="B32" i="2"/>
  <c r="B28" i="2"/>
  <c r="B19" i="2"/>
  <c r="B13" i="2"/>
  <c r="B6" i="2"/>
  <c r="F46" i="2"/>
  <c r="F45" i="2"/>
  <c r="F44" i="2"/>
  <c r="F43" i="2"/>
  <c r="B19" i="11"/>
  <c r="C19" i="117"/>
  <c r="F34" i="60"/>
  <c r="G33" i="87"/>
  <c r="G37" i="87"/>
  <c r="G36" i="87" s="1"/>
  <c r="C44" i="87"/>
  <c r="G44" i="87" s="1"/>
  <c r="B29" i="87"/>
  <c r="B30" i="87"/>
  <c r="B33" i="87"/>
  <c r="B14" i="87"/>
  <c r="C14" i="87"/>
  <c r="C29" i="87"/>
  <c r="C37" i="87"/>
  <c r="C36" i="87" s="1"/>
  <c r="C43" i="87"/>
  <c r="G43" i="87" s="1"/>
  <c r="C45" i="87"/>
  <c r="G45" i="87" s="1"/>
  <c r="F7" i="87"/>
  <c r="F37" i="87"/>
  <c r="F36" i="87" s="1"/>
  <c r="B44" i="87"/>
  <c r="F44" i="87" s="1"/>
  <c r="G7" i="87"/>
  <c r="C46" i="87"/>
  <c r="G46" i="87" s="1"/>
  <c r="B22" i="90"/>
  <c r="B20" i="90"/>
  <c r="B19" i="95"/>
  <c r="B19" i="66"/>
  <c r="F6" i="128"/>
  <c r="F11" i="79"/>
  <c r="C5" i="83"/>
  <c r="C41" i="83" s="1"/>
  <c r="G49" i="83" s="1"/>
  <c r="B6" i="94"/>
  <c r="B7" i="84"/>
  <c r="B19" i="72"/>
  <c r="B20" i="70"/>
  <c r="B13" i="96"/>
  <c r="B15" i="90"/>
  <c r="F13" i="128"/>
  <c r="B22" i="79"/>
  <c r="B19" i="128"/>
  <c r="F41" i="82"/>
  <c r="G5" i="130"/>
  <c r="G41" i="130" s="1"/>
  <c r="F37" i="90"/>
  <c r="F36" i="90" s="1"/>
  <c r="F36" i="96"/>
  <c r="F5" i="135"/>
  <c r="F41" i="135" s="1"/>
  <c r="C10" i="90"/>
  <c r="B6" i="99"/>
  <c r="B11" i="87"/>
  <c r="C24" i="90"/>
  <c r="C19" i="33"/>
  <c r="B24" i="90"/>
  <c r="B19" i="33"/>
  <c r="F5" i="83"/>
  <c r="F41" i="83" s="1"/>
  <c r="F42" i="107"/>
  <c r="B22" i="87"/>
  <c r="C5" i="143"/>
  <c r="C41" i="143" s="1"/>
  <c r="C47" i="143" s="1"/>
  <c r="F5" i="142"/>
  <c r="F41" i="142" s="1"/>
  <c r="G5" i="142"/>
  <c r="G41" i="142" s="1"/>
  <c r="B5" i="142"/>
  <c r="B41" i="142" s="1"/>
  <c r="B47" i="142" s="1"/>
  <c r="G5" i="108"/>
  <c r="G41" i="108" s="1"/>
  <c r="B28" i="81" l="1"/>
  <c r="G6" i="75"/>
  <c r="F42" i="96"/>
  <c r="B5" i="97"/>
  <c r="B41" i="97" s="1"/>
  <c r="B47" i="97" s="1"/>
  <c r="G5" i="98"/>
  <c r="G41" i="98" s="1"/>
  <c r="G5" i="99"/>
  <c r="G41" i="99" s="1"/>
  <c r="G47" i="99" s="1"/>
  <c r="F5" i="100"/>
  <c r="F41" i="100" s="1"/>
  <c r="G5" i="100"/>
  <c r="G41" i="100" s="1"/>
  <c r="C5" i="102"/>
  <c r="C41" i="102" s="1"/>
  <c r="G49" i="102" s="1"/>
  <c r="G47" i="107"/>
  <c r="B5" i="126"/>
  <c r="B41" i="126" s="1"/>
  <c r="F49" i="126" s="1"/>
  <c r="B5" i="134"/>
  <c r="B41" i="134" s="1"/>
  <c r="B47" i="134" s="1"/>
  <c r="G47" i="139"/>
  <c r="F42" i="139"/>
  <c r="F47" i="139" s="1"/>
  <c r="B5" i="143"/>
  <c r="B41" i="143" s="1"/>
  <c r="G42" i="55"/>
  <c r="B32" i="90"/>
  <c r="B5" i="131"/>
  <c r="B41" i="131" s="1"/>
  <c r="F5" i="132"/>
  <c r="F41" i="132" s="1"/>
  <c r="G49" i="80"/>
  <c r="F5" i="95"/>
  <c r="F41" i="95" s="1"/>
  <c r="G5" i="101"/>
  <c r="G41" i="101" s="1"/>
  <c r="G42" i="29"/>
  <c r="F42" i="59"/>
  <c r="C5" i="68"/>
  <c r="C41" i="68" s="1"/>
  <c r="C47" i="68" s="1"/>
  <c r="G42" i="76"/>
  <c r="F42" i="89"/>
  <c r="B28" i="79"/>
  <c r="F6" i="81"/>
  <c r="G6" i="70"/>
  <c r="B33" i="5"/>
  <c r="B35" i="5"/>
  <c r="B34" i="5"/>
  <c r="C5" i="96"/>
  <c r="C41" i="96" s="1"/>
  <c r="C47" i="96" s="1"/>
  <c r="C19" i="81"/>
  <c r="C5" i="100"/>
  <c r="C41" i="100" s="1"/>
  <c r="G49" i="100" s="1"/>
  <c r="B5" i="30"/>
  <c r="B41" i="30" s="1"/>
  <c r="C5" i="61"/>
  <c r="C41" i="61" s="1"/>
  <c r="G49" i="61" s="1"/>
  <c r="C5" i="78"/>
  <c r="C41" i="78" s="1"/>
  <c r="C47" i="78" s="1"/>
  <c r="B5" i="82"/>
  <c r="B41" i="82" s="1"/>
  <c r="B47" i="82" s="1"/>
  <c r="B5" i="89"/>
  <c r="B41" i="89" s="1"/>
  <c r="F42" i="91"/>
  <c r="F42" i="92"/>
  <c r="G42" i="94"/>
  <c r="G47" i="94" s="1"/>
  <c r="G5" i="95"/>
  <c r="G41" i="95" s="1"/>
  <c r="F42" i="95"/>
  <c r="C5" i="97"/>
  <c r="C41" i="97" s="1"/>
  <c r="C47" i="97" s="1"/>
  <c r="G47" i="101"/>
  <c r="F5" i="101"/>
  <c r="F41" i="101" s="1"/>
  <c r="C5" i="106"/>
  <c r="C41" i="106" s="1"/>
  <c r="C5" i="126"/>
  <c r="C41" i="126" s="1"/>
  <c r="C5" i="128"/>
  <c r="C41" i="128" s="1"/>
  <c r="C47" i="128" s="1"/>
  <c r="B5" i="130"/>
  <c r="B41" i="130" s="1"/>
  <c r="B47" i="130" s="1"/>
  <c r="F42" i="65"/>
  <c r="C5" i="67"/>
  <c r="C41" i="67" s="1"/>
  <c r="C47" i="67" s="1"/>
  <c r="B5" i="73"/>
  <c r="B41" i="73" s="1"/>
  <c r="F49" i="73" s="1"/>
  <c r="F42" i="73"/>
  <c r="F47" i="73" s="1"/>
  <c r="B5" i="76"/>
  <c r="B41" i="76" s="1"/>
  <c r="B47" i="76" s="1"/>
  <c r="F42" i="77"/>
  <c r="G42" i="80"/>
  <c r="G47" i="80" s="1"/>
  <c r="F42" i="85"/>
  <c r="F47" i="85" s="1"/>
  <c r="F42" i="86"/>
  <c r="F42" i="94"/>
  <c r="F47" i="94" s="1"/>
  <c r="G5" i="96"/>
  <c r="G41" i="96" s="1"/>
  <c r="F42" i="97"/>
  <c r="F47" i="97" s="1"/>
  <c r="F42" i="98"/>
  <c r="G42" i="102"/>
  <c r="G47" i="102" s="1"/>
  <c r="B5" i="106"/>
  <c r="B41" i="106" s="1"/>
  <c r="B47" i="106" s="1"/>
  <c r="C5" i="107"/>
  <c r="C41" i="107" s="1"/>
  <c r="G49" i="107" s="1"/>
  <c r="B5" i="116"/>
  <c r="B41" i="116" s="1"/>
  <c r="F5" i="117"/>
  <c r="F41" i="117" s="1"/>
  <c r="C5" i="92"/>
  <c r="C41" i="92" s="1"/>
  <c r="C47" i="92" s="1"/>
  <c r="B5" i="94"/>
  <c r="B41" i="94" s="1"/>
  <c r="C13" i="64"/>
  <c r="C5" i="132"/>
  <c r="C41" i="132" s="1"/>
  <c r="C5" i="98"/>
  <c r="C41" i="98" s="1"/>
  <c r="C47" i="98" s="1"/>
  <c r="C5" i="95"/>
  <c r="C41" i="95" s="1"/>
  <c r="C47" i="95" s="1"/>
  <c r="C5" i="101"/>
  <c r="C41" i="101" s="1"/>
  <c r="C47" i="101" s="1"/>
  <c r="C5" i="58"/>
  <c r="C41" i="58" s="1"/>
  <c r="C47" i="58" s="1"/>
  <c r="C5" i="99"/>
  <c r="C41" i="99" s="1"/>
  <c r="C47" i="99" s="1"/>
  <c r="F6" i="64"/>
  <c r="B6" i="81"/>
  <c r="B13" i="81"/>
  <c r="C5" i="139"/>
  <c r="C41" i="139" s="1"/>
  <c r="G49" i="139" s="1"/>
  <c r="G5" i="71"/>
  <c r="G41" i="71" s="1"/>
  <c r="C5" i="71"/>
  <c r="C41" i="71" s="1"/>
  <c r="C47" i="71" s="1"/>
  <c r="C5" i="72"/>
  <c r="C41" i="72" s="1"/>
  <c r="C47" i="72" s="1"/>
  <c r="C6" i="70"/>
  <c r="B5" i="128"/>
  <c r="B41" i="128" s="1"/>
  <c r="B47" i="128" s="1"/>
  <c r="C5" i="117"/>
  <c r="C41" i="117" s="1"/>
  <c r="B5" i="95"/>
  <c r="B41" i="95" s="1"/>
  <c r="B47" i="95" s="1"/>
  <c r="F5" i="66"/>
  <c r="F41" i="66" s="1"/>
  <c r="C47" i="102"/>
  <c r="F5" i="96"/>
  <c r="F41" i="96" s="1"/>
  <c r="B5" i="72"/>
  <c r="B41" i="72" s="1"/>
  <c r="B47" i="72" s="1"/>
  <c r="B5" i="19"/>
  <c r="B41" i="19" s="1"/>
  <c r="B5" i="14"/>
  <c r="B41" i="14" s="1"/>
  <c r="B5" i="16"/>
  <c r="B41" i="16" s="1"/>
  <c r="G5" i="14"/>
  <c r="G41" i="14" s="1"/>
  <c r="G5" i="18"/>
  <c r="G41" i="18" s="1"/>
  <c r="G5" i="23"/>
  <c r="G41" i="23" s="1"/>
  <c r="B5" i="59"/>
  <c r="B41" i="59" s="1"/>
  <c r="B5" i="61"/>
  <c r="B41" i="61" s="1"/>
  <c r="B47" i="61" s="1"/>
  <c r="B5" i="62"/>
  <c r="B41" i="62" s="1"/>
  <c r="B47" i="62" s="1"/>
  <c r="C5" i="65"/>
  <c r="C41" i="65" s="1"/>
  <c r="C47" i="65" s="1"/>
  <c r="G42" i="65"/>
  <c r="G47" i="65" s="1"/>
  <c r="F42" i="66"/>
  <c r="F42" i="68"/>
  <c r="F42" i="72"/>
  <c r="B5" i="69"/>
  <c r="B41" i="69" s="1"/>
  <c r="F49" i="69" s="1"/>
  <c r="G5" i="72"/>
  <c r="G41" i="72" s="1"/>
  <c r="C19" i="79"/>
  <c r="F42" i="23"/>
  <c r="F42" i="29"/>
  <c r="F5" i="30"/>
  <c r="F41" i="30" s="1"/>
  <c r="F49" i="30" s="1"/>
  <c r="F47" i="53"/>
  <c r="F42" i="53"/>
  <c r="B5" i="54"/>
  <c r="B41" i="54" s="1"/>
  <c r="F42" i="134"/>
  <c r="C5" i="137"/>
  <c r="C41" i="137" s="1"/>
  <c r="C47" i="137" s="1"/>
  <c r="C5" i="8"/>
  <c r="C41" i="8" s="1"/>
  <c r="C47" i="8" s="1"/>
  <c r="C5" i="66"/>
  <c r="C41" i="66" s="1"/>
  <c r="C47" i="66" s="1"/>
  <c r="G32" i="64"/>
  <c r="G5" i="140"/>
  <c r="G41" i="140" s="1"/>
  <c r="G47" i="140" s="1"/>
  <c r="C6" i="64"/>
  <c r="C5" i="138"/>
  <c r="C41" i="138" s="1"/>
  <c r="C47" i="138" s="1"/>
  <c r="G5" i="56"/>
  <c r="G41" i="56" s="1"/>
  <c r="B28" i="64"/>
  <c r="B6" i="64"/>
  <c r="G6" i="90"/>
  <c r="G32" i="75"/>
  <c r="B13" i="64"/>
  <c r="G5" i="66"/>
  <c r="G41" i="66" s="1"/>
  <c r="B32" i="75"/>
  <c r="F5" i="98"/>
  <c r="F41" i="98" s="1"/>
  <c r="F47" i="98" s="1"/>
  <c r="G6" i="64"/>
  <c r="G5" i="30"/>
  <c r="G41" i="30" s="1"/>
  <c r="F42" i="58"/>
  <c r="F47" i="96"/>
  <c r="C5" i="29"/>
  <c r="C41" i="29" s="1"/>
  <c r="C47" i="29" s="1"/>
  <c r="C5" i="30"/>
  <c r="C41" i="30" s="1"/>
  <c r="G42" i="30"/>
  <c r="F42" i="56"/>
  <c r="B5" i="86"/>
  <c r="B41" i="86" s="1"/>
  <c r="B47" i="86" s="1"/>
  <c r="G5" i="117"/>
  <c r="G41" i="117" s="1"/>
  <c r="B5" i="2"/>
  <c r="B41" i="2" s="1"/>
  <c r="F5" i="2"/>
  <c r="F41" i="2" s="1"/>
  <c r="F49" i="2" s="1"/>
  <c r="B5" i="3"/>
  <c r="B41" i="3" s="1"/>
  <c r="B19" i="60"/>
  <c r="F5" i="3"/>
  <c r="F41" i="3" s="1"/>
  <c r="B5" i="18"/>
  <c r="B41" i="18" s="1"/>
  <c r="B47" i="18" s="1"/>
  <c r="C5" i="11"/>
  <c r="C41" i="11" s="1"/>
  <c r="C47" i="11" s="1"/>
  <c r="G5" i="13"/>
  <c r="G41" i="13" s="1"/>
  <c r="G5" i="17"/>
  <c r="G41" i="17" s="1"/>
  <c r="G42" i="10"/>
  <c r="G42" i="21"/>
  <c r="C5" i="76"/>
  <c r="C41" i="76" s="1"/>
  <c r="G42" i="78"/>
  <c r="G47" i="78" s="1"/>
  <c r="F42" i="82"/>
  <c r="F47" i="82" s="1"/>
  <c r="B5" i="83"/>
  <c r="B41" i="83" s="1"/>
  <c r="B47" i="83" s="1"/>
  <c r="F42" i="116"/>
  <c r="G42" i="131"/>
  <c r="G47" i="131" s="1"/>
  <c r="G42" i="135"/>
  <c r="F47" i="138"/>
  <c r="F42" i="128"/>
  <c r="B5" i="28"/>
  <c r="B41" i="28" s="1"/>
  <c r="F5" i="128"/>
  <c r="F41" i="128" s="1"/>
  <c r="F49" i="128" s="1"/>
  <c r="B5" i="13"/>
  <c r="B41" i="13" s="1"/>
  <c r="B47" i="13" s="1"/>
  <c r="G5" i="21"/>
  <c r="G41" i="21" s="1"/>
  <c r="C47" i="80"/>
  <c r="B19" i="79"/>
  <c r="F47" i="107"/>
  <c r="G5" i="4"/>
  <c r="G41" i="4" s="1"/>
  <c r="G5" i="16"/>
  <c r="G41" i="16" s="1"/>
  <c r="G42" i="14"/>
  <c r="G47" i="14" s="1"/>
  <c r="G5" i="8"/>
  <c r="G41" i="8" s="1"/>
  <c r="F5" i="27"/>
  <c r="F41" i="27" s="1"/>
  <c r="F5" i="28"/>
  <c r="F41" i="28" s="1"/>
  <c r="F42" i="54"/>
  <c r="G42" i="58"/>
  <c r="G47" i="58" s="1"/>
  <c r="C5" i="59"/>
  <c r="C41" i="59" s="1"/>
  <c r="C47" i="59" s="1"/>
  <c r="G42" i="67"/>
  <c r="G47" i="67" s="1"/>
  <c r="C19" i="70"/>
  <c r="G42" i="68"/>
  <c r="G42" i="71"/>
  <c r="F5" i="74"/>
  <c r="F41" i="74" s="1"/>
  <c r="G42" i="77"/>
  <c r="G47" i="77" s="1"/>
  <c r="F5" i="88"/>
  <c r="F41" i="88" s="1"/>
  <c r="F42" i="88"/>
  <c r="F5" i="91"/>
  <c r="F41" i="91" s="1"/>
  <c r="B5" i="91"/>
  <c r="B41" i="91" s="1"/>
  <c r="B5" i="92"/>
  <c r="B41" i="92" s="1"/>
  <c r="F5" i="99"/>
  <c r="F41" i="99" s="1"/>
  <c r="G42" i="117"/>
  <c r="B19" i="81"/>
  <c r="C5" i="140"/>
  <c r="C41" i="140" s="1"/>
  <c r="C19" i="87"/>
  <c r="F5" i="17"/>
  <c r="F41" i="17" s="1"/>
  <c r="F42" i="16"/>
  <c r="G5" i="55"/>
  <c r="G41" i="55" s="1"/>
  <c r="G47" i="55" s="1"/>
  <c r="F42" i="11"/>
  <c r="B5" i="21"/>
  <c r="B41" i="21" s="1"/>
  <c r="B47" i="21" s="1"/>
  <c r="F5" i="8"/>
  <c r="F41" i="8" s="1"/>
  <c r="F5" i="10"/>
  <c r="F41" i="10" s="1"/>
  <c r="C5" i="16"/>
  <c r="C41" i="16" s="1"/>
  <c r="C47" i="16" s="1"/>
  <c r="C5" i="14"/>
  <c r="C41" i="14" s="1"/>
  <c r="C5" i="19"/>
  <c r="C41" i="19" s="1"/>
  <c r="C47" i="19" s="1"/>
  <c r="C5" i="17"/>
  <c r="C41" i="17" s="1"/>
  <c r="C47" i="17" s="1"/>
  <c r="C5" i="10"/>
  <c r="C41" i="10" s="1"/>
  <c r="C47" i="10" s="1"/>
  <c r="C5" i="21"/>
  <c r="C41" i="21" s="1"/>
  <c r="C47" i="21" s="1"/>
  <c r="G5" i="3"/>
  <c r="G41" i="3" s="1"/>
  <c r="G42" i="3"/>
  <c r="C5" i="23"/>
  <c r="C41" i="23" s="1"/>
  <c r="G49" i="23" s="1"/>
  <c r="C5" i="27"/>
  <c r="C41" i="27" s="1"/>
  <c r="C47" i="27" s="1"/>
  <c r="G5" i="28"/>
  <c r="G41" i="28" s="1"/>
  <c r="C5" i="28"/>
  <c r="C41" i="28" s="1"/>
  <c r="C47" i="28" s="1"/>
  <c r="G5" i="29"/>
  <c r="G41" i="29" s="1"/>
  <c r="G47" i="29" s="1"/>
  <c r="C5" i="33"/>
  <c r="C41" i="33" s="1"/>
  <c r="G49" i="33" s="1"/>
  <c r="F5" i="14"/>
  <c r="F41" i="14" s="1"/>
  <c r="F49" i="14" s="1"/>
  <c r="F5" i="18"/>
  <c r="F41" i="18" s="1"/>
  <c r="G5" i="10"/>
  <c r="G41" i="10" s="1"/>
  <c r="C5" i="55"/>
  <c r="C41" i="55" s="1"/>
  <c r="C47" i="55" s="1"/>
  <c r="F42" i="55"/>
  <c r="C5" i="56"/>
  <c r="C41" i="56" s="1"/>
  <c r="B5" i="56"/>
  <c r="B41" i="56" s="1"/>
  <c r="B47" i="56" s="1"/>
  <c r="G42" i="56"/>
  <c r="F42" i="67"/>
  <c r="G42" i="69"/>
  <c r="G47" i="69" s="1"/>
  <c r="F42" i="76"/>
  <c r="C5" i="85"/>
  <c r="C41" i="85" s="1"/>
  <c r="G42" i="85"/>
  <c r="C5" i="86"/>
  <c r="C41" i="86" s="1"/>
  <c r="G42" i="86"/>
  <c r="G47" i="86" s="1"/>
  <c r="G42" i="91"/>
  <c r="G47" i="91" s="1"/>
  <c r="B5" i="103"/>
  <c r="B41" i="103" s="1"/>
  <c r="G42" i="106"/>
  <c r="G42" i="138"/>
  <c r="B5" i="141"/>
  <c r="B41" i="141" s="1"/>
  <c r="B47" i="141" s="1"/>
  <c r="F42" i="142"/>
  <c r="F47" i="142" s="1"/>
  <c r="G42" i="143"/>
  <c r="G47" i="143" s="1"/>
  <c r="G47" i="138"/>
  <c r="C5" i="69"/>
  <c r="C41" i="69" s="1"/>
  <c r="F42" i="135"/>
  <c r="F47" i="135" s="1"/>
  <c r="G42" i="137"/>
  <c r="G47" i="137" s="1"/>
  <c r="B5" i="138"/>
  <c r="B41" i="138" s="1"/>
  <c r="C5" i="62"/>
  <c r="C41" i="62" s="1"/>
  <c r="C47" i="62" s="1"/>
  <c r="C32" i="70"/>
  <c r="B5" i="98"/>
  <c r="B41" i="98" s="1"/>
  <c r="B13" i="90"/>
  <c r="B5" i="96"/>
  <c r="B41" i="96" s="1"/>
  <c r="B47" i="96" s="1"/>
  <c r="B5" i="135"/>
  <c r="B41" i="135" s="1"/>
  <c r="B47" i="135" s="1"/>
  <c r="F5" i="134"/>
  <c r="F41" i="134" s="1"/>
  <c r="B5" i="101"/>
  <c r="B41" i="101" s="1"/>
  <c r="B47" i="101" s="1"/>
  <c r="B47" i="94"/>
  <c r="F49" i="94"/>
  <c r="B47" i="143"/>
  <c r="G49" i="10"/>
  <c r="G47" i="71"/>
  <c r="G49" i="71"/>
  <c r="G5" i="62"/>
  <c r="G41" i="62" s="1"/>
  <c r="G49" i="62" s="1"/>
  <c r="C5" i="142"/>
  <c r="C41" i="142" s="1"/>
  <c r="G49" i="142" s="1"/>
  <c r="B5" i="33"/>
  <c r="B41" i="33" s="1"/>
  <c r="B47" i="33" s="1"/>
  <c r="G5" i="27"/>
  <c r="G41" i="27" s="1"/>
  <c r="F47" i="100"/>
  <c r="G49" i="95"/>
  <c r="F42" i="4"/>
  <c r="F42" i="80"/>
  <c r="G49" i="78"/>
  <c r="C47" i="107"/>
  <c r="B47" i="92"/>
  <c r="F47" i="117"/>
  <c r="F42" i="3"/>
  <c r="F47" i="3" s="1"/>
  <c r="F5" i="11"/>
  <c r="F41" i="11" s="1"/>
  <c r="F47" i="11" s="1"/>
  <c r="F5" i="21"/>
  <c r="F41" i="21" s="1"/>
  <c r="B5" i="10"/>
  <c r="B41" i="10" s="1"/>
  <c r="F42" i="19"/>
  <c r="F5" i="16"/>
  <c r="F41" i="16" s="1"/>
  <c r="G5" i="19"/>
  <c r="G41" i="19" s="1"/>
  <c r="F49" i="89"/>
  <c r="F47" i="89"/>
  <c r="G47" i="117"/>
  <c r="F47" i="59"/>
  <c r="F42" i="74"/>
  <c r="F47" i="74" s="1"/>
  <c r="F42" i="99"/>
  <c r="G42" i="11"/>
  <c r="B47" i="89"/>
  <c r="F42" i="10"/>
  <c r="F47" i="10" s="1"/>
  <c r="C5" i="2"/>
  <c r="C41" i="2" s="1"/>
  <c r="C47" i="2" s="1"/>
  <c r="G42" i="4"/>
  <c r="G42" i="17"/>
  <c r="G47" i="17" s="1"/>
  <c r="G47" i="30"/>
  <c r="C5" i="54"/>
  <c r="C41" i="54" s="1"/>
  <c r="G49" i="54" s="1"/>
  <c r="B5" i="74"/>
  <c r="B41" i="74" s="1"/>
  <c r="B47" i="74" s="1"/>
  <c r="G42" i="74"/>
  <c r="G47" i="74" s="1"/>
  <c r="F5" i="76"/>
  <c r="F41" i="76" s="1"/>
  <c r="F47" i="76" s="1"/>
  <c r="B5" i="77"/>
  <c r="B41" i="77" s="1"/>
  <c r="G49" i="86"/>
  <c r="B5" i="88"/>
  <c r="B41" i="88" s="1"/>
  <c r="F47" i="68"/>
  <c r="G5" i="76"/>
  <c r="G41" i="76" s="1"/>
  <c r="G47" i="76" s="1"/>
  <c r="C5" i="77"/>
  <c r="C41" i="77" s="1"/>
  <c r="G42" i="100"/>
  <c r="G47" i="100" s="1"/>
  <c r="G5" i="106"/>
  <c r="G41" i="106" s="1"/>
  <c r="G47" i="106" s="1"/>
  <c r="B5" i="117"/>
  <c r="B41" i="117" s="1"/>
  <c r="B47" i="117" s="1"/>
  <c r="G5" i="128"/>
  <c r="G41" i="128" s="1"/>
  <c r="C5" i="130"/>
  <c r="C41" i="130" s="1"/>
  <c r="F42" i="133"/>
  <c r="F47" i="133" s="1"/>
  <c r="G5" i="135"/>
  <c r="G41" i="135" s="1"/>
  <c r="B5" i="8"/>
  <c r="B41" i="8" s="1"/>
  <c r="F42" i="17"/>
  <c r="F47" i="17" s="1"/>
  <c r="B5" i="4"/>
  <c r="B41" i="4" s="1"/>
  <c r="C5" i="3"/>
  <c r="C41" i="3" s="1"/>
  <c r="C5" i="4"/>
  <c r="C41" i="4" s="1"/>
  <c r="G42" i="18"/>
  <c r="G42" i="23"/>
  <c r="G47" i="23" s="1"/>
  <c r="F42" i="27"/>
  <c r="F42" i="28"/>
  <c r="F47" i="28" s="1"/>
  <c r="B5" i="29"/>
  <c r="B41" i="29" s="1"/>
  <c r="B47" i="29" s="1"/>
  <c r="F5" i="29"/>
  <c r="F41" i="29" s="1"/>
  <c r="F47" i="29" s="1"/>
  <c r="F5" i="33"/>
  <c r="F41" i="33" s="1"/>
  <c r="G5" i="53"/>
  <c r="G41" i="53" s="1"/>
  <c r="G42" i="53"/>
  <c r="F5" i="55"/>
  <c r="F41" i="55" s="1"/>
  <c r="F5" i="58"/>
  <c r="F41" i="58" s="1"/>
  <c r="F47" i="58" s="1"/>
  <c r="B5" i="65"/>
  <c r="B41" i="65" s="1"/>
  <c r="B47" i="65" s="1"/>
  <c r="B5" i="80"/>
  <c r="B47" i="80" s="1"/>
  <c r="F42" i="83"/>
  <c r="F47" i="83" s="1"/>
  <c r="C5" i="89"/>
  <c r="C41" i="89" s="1"/>
  <c r="G49" i="89" s="1"/>
  <c r="C5" i="91"/>
  <c r="C41" i="91" s="1"/>
  <c r="F5" i="92"/>
  <c r="F41" i="92" s="1"/>
  <c r="F47" i="92" s="1"/>
  <c r="C5" i="94"/>
  <c r="C41" i="94" s="1"/>
  <c r="G42" i="98"/>
  <c r="G47" i="98" s="1"/>
  <c r="F42" i="103"/>
  <c r="F47" i="103" s="1"/>
  <c r="F42" i="108"/>
  <c r="G42" i="116"/>
  <c r="G47" i="116" s="1"/>
  <c r="C5" i="133"/>
  <c r="C41" i="133" s="1"/>
  <c r="G42" i="133"/>
  <c r="G47" i="133" s="1"/>
  <c r="C5" i="134"/>
  <c r="C41" i="134" s="1"/>
  <c r="B5" i="139"/>
  <c r="B41" i="139" s="1"/>
  <c r="B47" i="139" s="1"/>
  <c r="C5" i="141"/>
  <c r="C41" i="141" s="1"/>
  <c r="G42" i="141"/>
  <c r="G47" i="141" s="1"/>
  <c r="G42" i="142"/>
  <c r="G47" i="142" s="1"/>
  <c r="B5" i="11"/>
  <c r="B41" i="11" s="1"/>
  <c r="B47" i="11" s="1"/>
  <c r="F42" i="21"/>
  <c r="B5" i="17"/>
  <c r="B41" i="17" s="1"/>
  <c r="B47" i="17" s="1"/>
  <c r="C5" i="13"/>
  <c r="C41" i="13" s="1"/>
  <c r="C47" i="13" s="1"/>
  <c r="C5" i="18"/>
  <c r="C41" i="18" s="1"/>
  <c r="C47" i="18" s="1"/>
  <c r="C19" i="64"/>
  <c r="G42" i="19"/>
  <c r="G42" i="8"/>
  <c r="G5" i="2"/>
  <c r="G41" i="2" s="1"/>
  <c r="G42" i="2"/>
  <c r="G42" i="27"/>
  <c r="G42" i="28"/>
  <c r="F42" i="33"/>
  <c r="B5" i="53"/>
  <c r="B41" i="53" s="1"/>
  <c r="B47" i="53" s="1"/>
  <c r="F5" i="54"/>
  <c r="F41" i="54" s="1"/>
  <c r="F5" i="61"/>
  <c r="F41" i="61" s="1"/>
  <c r="F42" i="61"/>
  <c r="F42" i="69"/>
  <c r="F47" i="69" s="1"/>
  <c r="F42" i="71"/>
  <c r="G42" i="72"/>
  <c r="C5" i="73"/>
  <c r="C41" i="73" s="1"/>
  <c r="C19" i="75"/>
  <c r="G42" i="73"/>
  <c r="G42" i="82"/>
  <c r="G47" i="82" s="1"/>
  <c r="G42" i="83"/>
  <c r="G47" i="83" s="1"/>
  <c r="F5" i="86"/>
  <c r="F41" i="86" s="1"/>
  <c r="F47" i="86" s="1"/>
  <c r="G42" i="92"/>
  <c r="G47" i="92" s="1"/>
  <c r="G42" i="96"/>
  <c r="F42" i="101"/>
  <c r="B5" i="102"/>
  <c r="B41" i="102" s="1"/>
  <c r="C5" i="103"/>
  <c r="C41" i="103" s="1"/>
  <c r="C47" i="103" s="1"/>
  <c r="G5" i="103"/>
  <c r="G41" i="103" s="1"/>
  <c r="G47" i="103" s="1"/>
  <c r="G42" i="108"/>
  <c r="G47" i="108" s="1"/>
  <c r="G42" i="128"/>
  <c r="G42" i="130"/>
  <c r="G47" i="130" s="1"/>
  <c r="F5" i="131"/>
  <c r="F41" i="131" s="1"/>
  <c r="F49" i="131" s="1"/>
  <c r="C5" i="131"/>
  <c r="C41" i="131" s="1"/>
  <c r="G42" i="132"/>
  <c r="G47" i="132" s="1"/>
  <c r="F5" i="141"/>
  <c r="F41" i="141" s="1"/>
  <c r="F47" i="141" s="1"/>
  <c r="F5" i="143"/>
  <c r="F41" i="143" s="1"/>
  <c r="F49" i="143" s="1"/>
  <c r="F49" i="97"/>
  <c r="B47" i="98"/>
  <c r="B19" i="84"/>
  <c r="B47" i="126"/>
  <c r="F18" i="5"/>
  <c r="C6" i="60"/>
  <c r="F6" i="60"/>
  <c r="F5" i="71"/>
  <c r="F41" i="71" s="1"/>
  <c r="F47" i="71" s="1"/>
  <c r="C6" i="79"/>
  <c r="B32" i="81"/>
  <c r="B6" i="90"/>
  <c r="C13" i="90"/>
  <c r="C42" i="90"/>
  <c r="B42" i="60"/>
  <c r="B18" i="5"/>
  <c r="C25" i="5"/>
  <c r="C28" i="60"/>
  <c r="C32" i="60"/>
  <c r="G10" i="5"/>
  <c r="G21" i="5"/>
  <c r="G25" i="5"/>
  <c r="G29" i="5"/>
  <c r="G20" i="5"/>
  <c r="C28" i="87"/>
  <c r="B42" i="84"/>
  <c r="C13" i="60"/>
  <c r="F42" i="60"/>
  <c r="F5" i="108"/>
  <c r="F41" i="108" s="1"/>
  <c r="F5" i="72"/>
  <c r="F41" i="72" s="1"/>
  <c r="F47" i="72" s="1"/>
  <c r="B5" i="108"/>
  <c r="B41" i="108" s="1"/>
  <c r="B47" i="108" s="1"/>
  <c r="F32" i="70"/>
  <c r="B5" i="71"/>
  <c r="B41" i="71" s="1"/>
  <c r="B6" i="70"/>
  <c r="F14" i="5"/>
  <c r="F5" i="19"/>
  <c r="F41" i="19" s="1"/>
  <c r="F49" i="19" s="1"/>
  <c r="G38" i="5"/>
  <c r="C28" i="84"/>
  <c r="F32" i="79"/>
  <c r="F13" i="90"/>
  <c r="G6" i="79"/>
  <c r="B13" i="79"/>
  <c r="C20" i="5"/>
  <c r="G11" i="5"/>
  <c r="G32" i="87"/>
  <c r="B42" i="79"/>
  <c r="B6" i="79"/>
  <c r="F44" i="5"/>
  <c r="B6" i="84"/>
  <c r="B32" i="87"/>
  <c r="C39" i="5"/>
  <c r="G9" i="5"/>
  <c r="F13" i="81"/>
  <c r="C32" i="87"/>
  <c r="C37" i="5"/>
  <c r="C36" i="5" s="1"/>
  <c r="C42" i="75"/>
  <c r="B42" i="81"/>
  <c r="F32" i="60"/>
  <c r="G42" i="75"/>
  <c r="G13" i="60"/>
  <c r="C42" i="87"/>
  <c r="G6" i="60"/>
  <c r="F28" i="5"/>
  <c r="F35" i="5"/>
  <c r="F38" i="5"/>
  <c r="F40" i="5"/>
  <c r="F13" i="70"/>
  <c r="G31" i="5"/>
  <c r="G13" i="81"/>
  <c r="F32" i="81"/>
  <c r="C30" i="5"/>
  <c r="B9" i="5"/>
  <c r="F20" i="5"/>
  <c r="F21" i="5"/>
  <c r="C6" i="84"/>
  <c r="F6" i="84"/>
  <c r="F12" i="5"/>
  <c r="B13" i="84"/>
  <c r="C32" i="84"/>
  <c r="F32" i="64"/>
  <c r="G49" i="126"/>
  <c r="C47" i="126"/>
  <c r="G49" i="117"/>
  <c r="C47" i="117"/>
  <c r="F49" i="54"/>
  <c r="B47" i="54"/>
  <c r="B47" i="28"/>
  <c r="G49" i="97"/>
  <c r="F49" i="59"/>
  <c r="B47" i="59"/>
  <c r="C47" i="30"/>
  <c r="G49" i="30"/>
  <c r="C47" i="76"/>
  <c r="B47" i="2"/>
  <c r="B47" i="14"/>
  <c r="B47" i="30"/>
  <c r="B47" i="4"/>
  <c r="C47" i="3"/>
  <c r="G49" i="4"/>
  <c r="C47" i="4"/>
  <c r="G49" i="132"/>
  <c r="C47" i="132"/>
  <c r="F49" i="133"/>
  <c r="B47" i="133"/>
  <c r="B47" i="19"/>
  <c r="F47" i="80"/>
  <c r="G49" i="58"/>
  <c r="G49" i="143"/>
  <c r="F49" i="83"/>
  <c r="B47" i="88"/>
  <c r="F49" i="88"/>
  <c r="F42" i="13"/>
  <c r="G5" i="11"/>
  <c r="G41" i="11" s="1"/>
  <c r="G47" i="11" s="1"/>
  <c r="C15" i="5"/>
  <c r="B8" i="5"/>
  <c r="C47" i="89"/>
  <c r="F49" i="142"/>
  <c r="C14" i="5"/>
  <c r="C7" i="5"/>
  <c r="B47" i="16"/>
  <c r="G49" i="59"/>
  <c r="B47" i="69"/>
  <c r="F42" i="2"/>
  <c r="B19" i="75"/>
  <c r="F5" i="4"/>
  <c r="F41" i="4" s="1"/>
  <c r="F47" i="4" s="1"/>
  <c r="C19" i="60"/>
  <c r="G42" i="16"/>
  <c r="G47" i="16" s="1"/>
  <c r="G42" i="13"/>
  <c r="B5" i="27"/>
  <c r="B41" i="27" s="1"/>
  <c r="C5" i="53"/>
  <c r="C41" i="53" s="1"/>
  <c r="G45" i="70"/>
  <c r="G42" i="70" s="1"/>
  <c r="C42" i="70"/>
  <c r="B19" i="90"/>
  <c r="B5" i="68"/>
  <c r="B41" i="68" s="1"/>
  <c r="F49" i="33"/>
  <c r="G49" i="137"/>
  <c r="G49" i="138"/>
  <c r="C47" i="61"/>
  <c r="C47" i="83"/>
  <c r="C47" i="86"/>
  <c r="F42" i="8"/>
  <c r="F42" i="18"/>
  <c r="F47" i="18" s="1"/>
  <c r="F42" i="14"/>
  <c r="C19" i="84"/>
  <c r="F42" i="30"/>
  <c r="G42" i="33"/>
  <c r="G47" i="33" s="1"/>
  <c r="G42" i="54"/>
  <c r="G47" i="54" s="1"/>
  <c r="G42" i="61"/>
  <c r="G47" i="61" s="1"/>
  <c r="B39" i="5"/>
  <c r="G47" i="73"/>
  <c r="G8" i="5"/>
  <c r="G12" i="5"/>
  <c r="G39" i="5"/>
  <c r="G42" i="59"/>
  <c r="G47" i="59" s="1"/>
  <c r="C11" i="5"/>
  <c r="G42" i="62"/>
  <c r="G42" i="66"/>
  <c r="B19" i="70"/>
  <c r="B13" i="70"/>
  <c r="G19" i="5"/>
  <c r="B26" i="5"/>
  <c r="F5" i="13"/>
  <c r="F41" i="13" s="1"/>
  <c r="B5" i="55"/>
  <c r="B41" i="55" s="1"/>
  <c r="F5" i="56"/>
  <c r="F41" i="56" s="1"/>
  <c r="B10" i="5"/>
  <c r="F13" i="60"/>
  <c r="F22" i="5"/>
  <c r="F24" i="5"/>
  <c r="F26" i="5"/>
  <c r="G32" i="60"/>
  <c r="F39" i="5"/>
  <c r="F42" i="62"/>
  <c r="F47" i="62" s="1"/>
  <c r="F5" i="67"/>
  <c r="F41" i="67" s="1"/>
  <c r="F47" i="67" s="1"/>
  <c r="G5" i="68"/>
  <c r="G41" i="68" s="1"/>
  <c r="C5" i="74"/>
  <c r="C41" i="74" s="1"/>
  <c r="B5" i="78"/>
  <c r="B41" i="78" s="1"/>
  <c r="G42" i="97"/>
  <c r="G47" i="97" s="1"/>
  <c r="C5" i="135"/>
  <c r="C41" i="135" s="1"/>
  <c r="C17" i="5"/>
  <c r="B23" i="5"/>
  <c r="B25" i="5"/>
  <c r="B30" i="5"/>
  <c r="B32" i="60"/>
  <c r="B38" i="5"/>
  <c r="C13" i="70"/>
  <c r="G32" i="70"/>
  <c r="F47" i="77"/>
  <c r="F5" i="78"/>
  <c r="F41" i="78" s="1"/>
  <c r="C5" i="82"/>
  <c r="C41" i="82" s="1"/>
  <c r="B31" i="5"/>
  <c r="G32" i="84"/>
  <c r="F32" i="87"/>
  <c r="B32" i="84"/>
  <c r="B5" i="85"/>
  <c r="B41" i="85" s="1"/>
  <c r="C19" i="90"/>
  <c r="G42" i="95"/>
  <c r="G47" i="95" s="1"/>
  <c r="F5" i="106"/>
  <c r="F41" i="106" s="1"/>
  <c r="C5" i="108"/>
  <c r="C41" i="108" s="1"/>
  <c r="C5" i="116"/>
  <c r="C41" i="116" s="1"/>
  <c r="F42" i="126"/>
  <c r="F47" i="126" s="1"/>
  <c r="B5" i="99"/>
  <c r="B41" i="99" s="1"/>
  <c r="B47" i="99" s="1"/>
  <c r="F42" i="130"/>
  <c r="F47" i="130" s="1"/>
  <c r="F42" i="131"/>
  <c r="F47" i="131" s="1"/>
  <c r="F42" i="132"/>
  <c r="F47" i="132" s="1"/>
  <c r="F5" i="137"/>
  <c r="F41" i="137" s="1"/>
  <c r="F42" i="143"/>
  <c r="F47" i="143" s="1"/>
  <c r="B6" i="60"/>
  <c r="B14" i="5"/>
  <c r="B16" i="5"/>
  <c r="B17" i="5"/>
  <c r="F19" i="5"/>
  <c r="G22" i="5"/>
  <c r="G23" i="5"/>
  <c r="G24" i="5"/>
  <c r="G27" i="5"/>
  <c r="C38" i="5"/>
  <c r="F5" i="65"/>
  <c r="F41" i="65" s="1"/>
  <c r="B5" i="67"/>
  <c r="B41" i="67" s="1"/>
  <c r="B47" i="67" s="1"/>
  <c r="B32" i="70"/>
  <c r="F13" i="75"/>
  <c r="F17" i="5"/>
  <c r="C23" i="5"/>
  <c r="C24" i="5"/>
  <c r="C26" i="5"/>
  <c r="C27" i="5"/>
  <c r="F42" i="78"/>
  <c r="G16" i="5"/>
  <c r="G17" i="5"/>
  <c r="G47" i="85"/>
  <c r="C5" i="88"/>
  <c r="C41" i="88" s="1"/>
  <c r="G42" i="88"/>
  <c r="G47" i="88" s="1"/>
  <c r="G42" i="89"/>
  <c r="G47" i="89" s="1"/>
  <c r="F42" i="102"/>
  <c r="F47" i="102" s="1"/>
  <c r="F5" i="116"/>
  <c r="F41" i="116" s="1"/>
  <c r="F47" i="116" s="1"/>
  <c r="G42" i="126"/>
  <c r="G47" i="126" s="1"/>
  <c r="F42" i="137"/>
  <c r="F5" i="140"/>
  <c r="F41" i="140" s="1"/>
  <c r="F42" i="140"/>
  <c r="G28" i="5"/>
  <c r="F29" i="5"/>
  <c r="F30" i="5"/>
  <c r="F31" i="5"/>
  <c r="C34" i="5"/>
  <c r="C35" i="5"/>
  <c r="B32" i="79"/>
  <c r="G13" i="84"/>
  <c r="F42" i="84"/>
  <c r="C6" i="90"/>
  <c r="C9" i="5"/>
  <c r="F6" i="90"/>
  <c r="F42" i="90"/>
  <c r="B5" i="107"/>
  <c r="B41" i="107" s="1"/>
  <c r="B47" i="107" s="1"/>
  <c r="C22" i="5"/>
  <c r="F13" i="79"/>
  <c r="B5" i="137"/>
  <c r="B41" i="137" s="1"/>
  <c r="B47" i="137" s="1"/>
  <c r="C13" i="79"/>
  <c r="C21" i="5"/>
  <c r="F27" i="5"/>
  <c r="G13" i="79"/>
  <c r="C32" i="79"/>
  <c r="C42" i="79"/>
  <c r="C32" i="81"/>
  <c r="G32" i="81"/>
  <c r="F13" i="84"/>
  <c r="G13" i="87"/>
  <c r="F13" i="87"/>
  <c r="B28" i="84"/>
  <c r="G13" i="90"/>
  <c r="B28" i="90"/>
  <c r="B5" i="140"/>
  <c r="B41" i="140" s="1"/>
  <c r="F32" i="84"/>
  <c r="F33" i="5"/>
  <c r="B27" i="5"/>
  <c r="B5" i="100"/>
  <c r="B41" i="100" s="1"/>
  <c r="B47" i="100" s="1"/>
  <c r="B11" i="5"/>
  <c r="B5" i="66"/>
  <c r="B41" i="66" s="1"/>
  <c r="B47" i="66" s="1"/>
  <c r="B19" i="64"/>
  <c r="F42" i="79"/>
  <c r="C16" i="5"/>
  <c r="B43" i="5"/>
  <c r="G33" i="5"/>
  <c r="B37" i="5"/>
  <c r="B36" i="5" s="1"/>
  <c r="G34" i="5"/>
  <c r="B19" i="87"/>
  <c r="C42" i="81"/>
  <c r="C45" i="5"/>
  <c r="G45" i="5" s="1"/>
  <c r="C42" i="84"/>
  <c r="F6" i="87"/>
  <c r="C33" i="5"/>
  <c r="B40" i="5"/>
  <c r="F8" i="5"/>
  <c r="F10" i="5"/>
  <c r="G18" i="5"/>
  <c r="G26" i="5"/>
  <c r="G13" i="75"/>
  <c r="F32" i="75"/>
  <c r="G42" i="81"/>
  <c r="C13" i="84"/>
  <c r="F16" i="5"/>
  <c r="B13" i="87"/>
  <c r="B28" i="60"/>
  <c r="F13" i="64"/>
  <c r="B42" i="70"/>
  <c r="B42" i="75"/>
  <c r="C46" i="5"/>
  <c r="G46" i="5" s="1"/>
  <c r="G44" i="79"/>
  <c r="G42" i="79" s="1"/>
  <c r="C44" i="5"/>
  <c r="G44" i="5" s="1"/>
  <c r="B42" i="90"/>
  <c r="C42" i="60"/>
  <c r="F11" i="5"/>
  <c r="G6" i="87"/>
  <c r="C13" i="87"/>
  <c r="B28" i="87"/>
  <c r="C18" i="5"/>
  <c r="B29" i="5"/>
  <c r="C40" i="5"/>
  <c r="F15" i="5"/>
  <c r="F23" i="5"/>
  <c r="F25" i="5"/>
  <c r="G30" i="5"/>
  <c r="G35" i="5"/>
  <c r="G13" i="70"/>
  <c r="C6" i="75"/>
  <c r="B28" i="75"/>
  <c r="F42" i="75"/>
  <c r="G6" i="84"/>
  <c r="G42" i="64"/>
  <c r="G37" i="5"/>
  <c r="G36" i="5" s="1"/>
  <c r="C42" i="64"/>
  <c r="C29" i="5"/>
  <c r="B45" i="5"/>
  <c r="F45" i="5" s="1"/>
  <c r="G14" i="5"/>
  <c r="F46" i="5"/>
  <c r="G7" i="5"/>
  <c r="B6" i="87"/>
  <c r="C8" i="5"/>
  <c r="C10" i="5"/>
  <c r="B13" i="60"/>
  <c r="C31" i="5"/>
  <c r="F9" i="5"/>
  <c r="G15" i="5"/>
  <c r="G40" i="5"/>
  <c r="G13" i="64"/>
  <c r="F42" i="64"/>
  <c r="C32" i="75"/>
  <c r="F42" i="81"/>
  <c r="C6" i="87"/>
  <c r="G42" i="90"/>
  <c r="B47" i="131"/>
  <c r="B24" i="5"/>
  <c r="B47" i="140"/>
  <c r="F49" i="10"/>
  <c r="B47" i="10"/>
  <c r="B20" i="5"/>
  <c r="B21" i="5"/>
  <c r="B47" i="102"/>
  <c r="F49" i="102"/>
  <c r="B5" i="58"/>
  <c r="B41" i="58" s="1"/>
  <c r="B47" i="58" s="1"/>
  <c r="F49" i="53"/>
  <c r="G42" i="87"/>
  <c r="G42" i="60"/>
  <c r="F42" i="70"/>
  <c r="G42" i="84"/>
  <c r="F42" i="87"/>
  <c r="C43" i="5"/>
  <c r="F7" i="5"/>
  <c r="F6" i="79"/>
  <c r="F34" i="5"/>
  <c r="B42" i="64"/>
  <c r="F37" i="5"/>
  <c r="F36" i="5" s="1"/>
  <c r="B42" i="87"/>
  <c r="B15" i="5"/>
  <c r="B7" i="5"/>
  <c r="F49" i="56"/>
  <c r="B5" i="132"/>
  <c r="B41" i="132" s="1"/>
  <c r="F49" i="132" s="1"/>
  <c r="B47" i="55"/>
  <c r="F5" i="23"/>
  <c r="F41" i="23" s="1"/>
  <c r="F47" i="23" s="1"/>
  <c r="B5" i="23"/>
  <c r="B41" i="23" s="1"/>
  <c r="B47" i="23" s="1"/>
  <c r="B47" i="116"/>
  <c r="F49" i="116"/>
  <c r="B22" i="5"/>
  <c r="F49" i="95" l="1"/>
  <c r="F49" i="55"/>
  <c r="G47" i="3"/>
  <c r="F47" i="66"/>
  <c r="F47" i="56"/>
  <c r="B47" i="73"/>
  <c r="G47" i="56"/>
  <c r="G49" i="14"/>
  <c r="F47" i="2"/>
  <c r="C47" i="100"/>
  <c r="G49" i="128"/>
  <c r="G49" i="92"/>
  <c r="F49" i="82"/>
  <c r="G47" i="10"/>
  <c r="C47" i="106"/>
  <c r="G49" i="106"/>
  <c r="F47" i="95"/>
  <c r="F47" i="91"/>
  <c r="F49" i="18"/>
  <c r="F49" i="139"/>
  <c r="G49" i="76"/>
  <c r="G47" i="2"/>
  <c r="F49" i="3"/>
  <c r="F49" i="101"/>
  <c r="C5" i="81"/>
  <c r="C41" i="81" s="1"/>
  <c r="G47" i="18"/>
  <c r="G49" i="17"/>
  <c r="G49" i="96"/>
  <c r="G49" i="101"/>
  <c r="G49" i="16"/>
  <c r="C47" i="142"/>
  <c r="G49" i="27"/>
  <c r="G49" i="19"/>
  <c r="C47" i="23"/>
  <c r="G49" i="72"/>
  <c r="C47" i="140"/>
  <c r="G49" i="67"/>
  <c r="G47" i="62"/>
  <c r="F47" i="30"/>
  <c r="G49" i="98"/>
  <c r="F49" i="61"/>
  <c r="F47" i="101"/>
  <c r="G47" i="96"/>
  <c r="F47" i="16"/>
  <c r="C47" i="14"/>
  <c r="F47" i="128"/>
  <c r="F49" i="130"/>
  <c r="F49" i="74"/>
  <c r="F49" i="117"/>
  <c r="G49" i="103"/>
  <c r="G47" i="72"/>
  <c r="G49" i="99"/>
  <c r="F47" i="134"/>
  <c r="G49" i="56"/>
  <c r="F49" i="58"/>
  <c r="F49" i="67"/>
  <c r="F49" i="13"/>
  <c r="B47" i="3"/>
  <c r="C47" i="33"/>
  <c r="G47" i="66"/>
  <c r="G49" i="66"/>
  <c r="G49" i="8"/>
  <c r="G49" i="65"/>
  <c r="C5" i="64"/>
  <c r="C41" i="64" s="1"/>
  <c r="C47" i="56"/>
  <c r="G5" i="90"/>
  <c r="G41" i="90" s="1"/>
  <c r="G47" i="90" s="1"/>
  <c r="G49" i="28"/>
  <c r="G47" i="13"/>
  <c r="G5" i="79"/>
  <c r="G41" i="79" s="1"/>
  <c r="G47" i="79" s="1"/>
  <c r="C47" i="139"/>
  <c r="G49" i="18"/>
  <c r="F49" i="28"/>
  <c r="G47" i="21"/>
  <c r="F49" i="62"/>
  <c r="G47" i="8"/>
  <c r="G49" i="140"/>
  <c r="G5" i="64"/>
  <c r="G41" i="64" s="1"/>
  <c r="G47" i="64" s="1"/>
  <c r="B5" i="64"/>
  <c r="B41" i="64" s="1"/>
  <c r="B47" i="64" s="1"/>
  <c r="F5" i="90"/>
  <c r="F41" i="90" s="1"/>
  <c r="F47" i="90" s="1"/>
  <c r="G5" i="75"/>
  <c r="G41" i="75" s="1"/>
  <c r="G47" i="75" s="1"/>
  <c r="C5" i="70"/>
  <c r="C41" i="70" s="1"/>
  <c r="C47" i="70" s="1"/>
  <c r="G5" i="81"/>
  <c r="G41" i="81" s="1"/>
  <c r="F49" i="98"/>
  <c r="F49" i="80"/>
  <c r="G49" i="55"/>
  <c r="G49" i="29"/>
  <c r="G49" i="21"/>
  <c r="B47" i="132"/>
  <c r="F49" i="76"/>
  <c r="F49" i="29"/>
  <c r="F47" i="27"/>
  <c r="G47" i="135"/>
  <c r="F49" i="91"/>
  <c r="F49" i="140"/>
  <c r="C47" i="54"/>
  <c r="G49" i="3"/>
  <c r="G49" i="13"/>
  <c r="F47" i="108"/>
  <c r="G47" i="4"/>
  <c r="F49" i="96"/>
  <c r="F47" i="99"/>
  <c r="F47" i="14"/>
  <c r="F47" i="8"/>
  <c r="F49" i="8"/>
  <c r="B5" i="81"/>
  <c r="B41" i="81" s="1"/>
  <c r="B47" i="81" s="1"/>
  <c r="F49" i="134"/>
  <c r="F49" i="17"/>
  <c r="F49" i="71"/>
  <c r="C47" i="69"/>
  <c r="G49" i="69"/>
  <c r="F49" i="138"/>
  <c r="B47" i="138"/>
  <c r="G49" i="85"/>
  <c r="C47" i="85"/>
  <c r="G47" i="28"/>
  <c r="F47" i="55"/>
  <c r="B47" i="91"/>
  <c r="F49" i="141"/>
  <c r="F47" i="19"/>
  <c r="F47" i="54"/>
  <c r="F49" i="103"/>
  <c r="B47" i="103"/>
  <c r="F47" i="88"/>
  <c r="B47" i="8"/>
  <c r="F49" i="65"/>
  <c r="C5" i="60"/>
  <c r="C41" i="60" s="1"/>
  <c r="C47" i="60" s="1"/>
  <c r="F49" i="11"/>
  <c r="F49" i="135"/>
  <c r="F47" i="13"/>
  <c r="G49" i="11"/>
  <c r="C47" i="131"/>
  <c r="G49" i="131"/>
  <c r="C47" i="134"/>
  <c r="G49" i="134"/>
  <c r="C47" i="77"/>
  <c r="G49" i="77"/>
  <c r="G49" i="2"/>
  <c r="G47" i="19"/>
  <c r="F47" i="21"/>
  <c r="F49" i="92"/>
  <c r="C47" i="91"/>
  <c r="G49" i="91"/>
  <c r="G47" i="53"/>
  <c r="C47" i="130"/>
  <c r="G49" i="130"/>
  <c r="F49" i="86"/>
  <c r="F49" i="21"/>
  <c r="C47" i="73"/>
  <c r="G49" i="73"/>
  <c r="C47" i="141"/>
  <c r="G49" i="141"/>
  <c r="C47" i="133"/>
  <c r="G49" i="133"/>
  <c r="F47" i="33"/>
  <c r="G47" i="128"/>
  <c r="B47" i="77"/>
  <c r="F49" i="77"/>
  <c r="G47" i="27"/>
  <c r="F47" i="61"/>
  <c r="C47" i="94"/>
  <c r="G49" i="94"/>
  <c r="F49" i="16"/>
  <c r="B5" i="90"/>
  <c r="B41" i="90" s="1"/>
  <c r="B47" i="90" s="1"/>
  <c r="F5" i="81"/>
  <c r="F41" i="81" s="1"/>
  <c r="F47" i="81" s="1"/>
  <c r="G5" i="70"/>
  <c r="G41" i="70" s="1"/>
  <c r="G47" i="70" s="1"/>
  <c r="B28" i="5"/>
  <c r="C5" i="79"/>
  <c r="C41" i="79" s="1"/>
  <c r="F49" i="72"/>
  <c r="F5" i="87"/>
  <c r="F41" i="87" s="1"/>
  <c r="F47" i="87" s="1"/>
  <c r="B5" i="84"/>
  <c r="B41" i="84" s="1"/>
  <c r="B47" i="84" s="1"/>
  <c r="F5" i="60"/>
  <c r="F41" i="60" s="1"/>
  <c r="F47" i="60" s="1"/>
  <c r="F5" i="70"/>
  <c r="F41" i="70" s="1"/>
  <c r="F47" i="70" s="1"/>
  <c r="F49" i="108"/>
  <c r="B47" i="71"/>
  <c r="G5" i="60"/>
  <c r="G41" i="60" s="1"/>
  <c r="G47" i="60" s="1"/>
  <c r="G6" i="5"/>
  <c r="G5" i="87"/>
  <c r="G41" i="87" s="1"/>
  <c r="B5" i="79"/>
  <c r="B41" i="79" s="1"/>
  <c r="B47" i="79" s="1"/>
  <c r="F5" i="64"/>
  <c r="F41" i="64" s="1"/>
  <c r="F5" i="79"/>
  <c r="F41" i="79" s="1"/>
  <c r="F47" i="79" s="1"/>
  <c r="C5" i="87"/>
  <c r="C41" i="87" s="1"/>
  <c r="C47" i="87" s="1"/>
  <c r="C5" i="84"/>
  <c r="C41" i="84" s="1"/>
  <c r="C47" i="84" s="1"/>
  <c r="F5" i="84"/>
  <c r="F41" i="84" s="1"/>
  <c r="F47" i="84" s="1"/>
  <c r="B5" i="60"/>
  <c r="B41" i="60" s="1"/>
  <c r="B47" i="60" s="1"/>
  <c r="G5" i="84"/>
  <c r="G41" i="84" s="1"/>
  <c r="C47" i="81"/>
  <c r="B5" i="70"/>
  <c r="B41" i="70" s="1"/>
  <c r="B47" i="70" s="1"/>
  <c r="C5" i="90"/>
  <c r="C41" i="90" s="1"/>
  <c r="C19" i="5"/>
  <c r="F5" i="75"/>
  <c r="F41" i="75" s="1"/>
  <c r="F47" i="75" s="1"/>
  <c r="B5" i="75"/>
  <c r="B41" i="75" s="1"/>
  <c r="B47" i="75" s="1"/>
  <c r="F47" i="65"/>
  <c r="F47" i="106"/>
  <c r="F49" i="106"/>
  <c r="C47" i="82"/>
  <c r="G49" i="82"/>
  <c r="F47" i="137"/>
  <c r="F49" i="137"/>
  <c r="F49" i="99"/>
  <c r="G13" i="5"/>
  <c r="C28" i="5"/>
  <c r="F49" i="66"/>
  <c r="F47" i="78"/>
  <c r="B47" i="78"/>
  <c r="F49" i="78"/>
  <c r="F49" i="4"/>
  <c r="B13" i="5"/>
  <c r="F6" i="5"/>
  <c r="C32" i="5"/>
  <c r="C13" i="5"/>
  <c r="C47" i="88"/>
  <c r="G49" i="88"/>
  <c r="C47" i="116"/>
  <c r="G49" i="116"/>
  <c r="G49" i="74"/>
  <c r="C47" i="74"/>
  <c r="G49" i="53"/>
  <c r="C47" i="53"/>
  <c r="F49" i="23"/>
  <c r="F49" i="107"/>
  <c r="F47" i="140"/>
  <c r="C47" i="108"/>
  <c r="G49" i="108"/>
  <c r="B47" i="85"/>
  <c r="F49" i="85"/>
  <c r="G49" i="135"/>
  <c r="C47" i="135"/>
  <c r="G47" i="68"/>
  <c r="G49" i="68"/>
  <c r="B47" i="68"/>
  <c r="F49" i="68"/>
  <c r="F49" i="27"/>
  <c r="B47" i="27"/>
  <c r="F32" i="5"/>
  <c r="F49" i="100"/>
  <c r="B5" i="87"/>
  <c r="B41" i="87" s="1"/>
  <c r="B6" i="5"/>
  <c r="F13" i="5"/>
  <c r="C6" i="5"/>
  <c r="C5" i="75"/>
  <c r="C41" i="75" s="1"/>
  <c r="B32" i="5"/>
  <c r="F43" i="5"/>
  <c r="F42" i="5" s="1"/>
  <c r="B42" i="5"/>
  <c r="G32" i="5"/>
  <c r="B19" i="5"/>
  <c r="G43" i="5"/>
  <c r="G42" i="5" s="1"/>
  <c r="C42" i="5"/>
  <c r="G49" i="81" l="1"/>
  <c r="C5" i="5"/>
  <c r="C41" i="5" s="1"/>
  <c r="C47" i="5" s="1"/>
  <c r="G47" i="81"/>
  <c r="F49" i="64"/>
  <c r="C47" i="64"/>
  <c r="G49" i="90"/>
  <c r="G49" i="79"/>
  <c r="G49" i="70"/>
  <c r="C47" i="79"/>
  <c r="G49" i="64"/>
  <c r="C47" i="90"/>
  <c r="F49" i="87"/>
  <c r="F49" i="81"/>
  <c r="F49" i="90"/>
  <c r="F49" i="60"/>
  <c r="F47" i="64"/>
  <c r="G49" i="84"/>
  <c r="F49" i="70"/>
  <c r="G49" i="60"/>
  <c r="G49" i="87"/>
  <c r="F49" i="79"/>
  <c r="G5" i="5"/>
  <c r="G41" i="5" s="1"/>
  <c r="G47" i="87"/>
  <c r="F5" i="5"/>
  <c r="F41" i="5" s="1"/>
  <c r="F47" i="5" s="1"/>
  <c r="F49" i="84"/>
  <c r="G47" i="84"/>
  <c r="F49" i="75"/>
  <c r="B47" i="87"/>
  <c r="B5" i="5"/>
  <c r="C47" i="75"/>
  <c r="G49" i="75"/>
  <c r="B41" i="5" l="1"/>
  <c r="F49" i="5" s="1"/>
  <c r="G49" i="5"/>
  <c r="G47" i="5"/>
  <c r="B47" i="5" l="1"/>
  <c r="D5" i="5"/>
  <c r="D41" i="5" s="1"/>
  <c r="D47" i="5" l="1"/>
  <c r="H49" i="5"/>
</calcChain>
</file>

<file path=xl/comments1.xml><?xml version="1.0" encoding="utf-8"?>
<comments xmlns="http://schemas.openxmlformats.org/spreadsheetml/2006/main">
  <authors>
    <author>Jean-Pierre Rouquier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VITALIS &amp; EQUIDOM POI</t>
        </r>
      </text>
    </comment>
  </commentList>
</comments>
</file>

<file path=xl/comments10.xml><?xml version="1.0" encoding="utf-8"?>
<comments xmlns="http://schemas.openxmlformats.org/spreadsheetml/2006/main">
  <authors>
    <author>Utilisateur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DOCUSIGN</t>
        </r>
      </text>
    </comment>
  </commentList>
</comments>
</file>

<file path=xl/comments11.xml><?xml version="1.0" encoding="utf-8"?>
<comments xmlns="http://schemas.openxmlformats.org/spreadsheetml/2006/main">
  <authors>
    <author>Jean-Pierre Rouquier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Expertise compta 600*12
Compta WEB 70*12
Social 892*4
Saisie comptable 66*14*3
Commissaire 2040*3</t>
        </r>
      </text>
    </comment>
  </commentList>
</comments>
</file>

<file path=xl/comments12.xml><?xml version="1.0" encoding="utf-8"?>
<comments xmlns="http://schemas.openxmlformats.org/spreadsheetml/2006/main">
  <authors>
    <author>Jean-Pierre Rouquier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Loyer Poitiers y compris Impôts 8000 fonciers Loyer Talence 8000 Loyer Limoges 1000
Photocopieur Poitiers 150*4
Ménage Poitiers 400*10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CEAPC Frais tenue de compte</t>
        </r>
      </text>
    </comment>
  </commentList>
</comments>
</file>

<file path=xl/comments13.xml><?xml version="1.0" encoding="utf-8"?>
<comments xmlns="http://schemas.openxmlformats.org/spreadsheetml/2006/main">
  <authors>
    <author>Jean-Pierre Rouquier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Formation professionnelle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Taxe sur intérêts 800,00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Intérêts Parts sociales 2500
Livrets 1500
</t>
        </r>
      </text>
    </comment>
  </commentList>
</comments>
</file>

<file path=xl/comments14.xml><?xml version="1.0" encoding="utf-8"?>
<comments xmlns="http://schemas.openxmlformats.org/spreadsheetml/2006/main">
  <authors>
    <author>Jean-Pierre Rouquier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Matériel entrainement 1260
Véhicules 7000
Informatique 3760
Matériel compétition 280</t>
        </r>
      </text>
    </comment>
  </commentList>
</comments>
</file>

<file path=xl/comments15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LDSI 1200
AdOBE 360+90*3
AVAST 200
ZOOM 700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Fournitures de bureau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Entretien divers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Déplacement 2000
Restauration 600
Hébergement 400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Adhésion organisme 700 CROS GE Sport 100 Arbitrage athlé 100 AFCAM 50 Autres GE 150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Renonciation rbt frais</t>
        </r>
      </text>
    </comment>
  </commentList>
</comments>
</file>

<file path=xl/comments16.xml><?xml version="1.0" encoding="utf-8"?>
<comments xmlns="http://schemas.openxmlformats.org/spreadsheetml/2006/main">
  <authors>
    <author>Utilisateur</author>
  </authors>
  <commentList>
    <comment ref="B44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Limoges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F Taillard 44K P Taillard 11K T Vigneron 11K B Mossant 33K F Lambolez 22K</t>
        </r>
      </text>
    </comment>
  </commentList>
</comments>
</file>

<file path=xl/comments2.xml><?xml version="1.0" encoding="utf-8"?>
<comments xmlns="http://schemas.openxmlformats.org/spreadsheetml/2006/main">
  <authors>
    <author>Utilisateur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7000 Accès au Haut Niveau
</t>
        </r>
      </text>
    </comment>
  </commentList>
</comments>
</file>

<file path=xl/comments3.xml><?xml version="1.0" encoding="utf-8"?>
<comments xmlns="http://schemas.openxmlformats.org/spreadsheetml/2006/main">
  <authors>
    <author>Jean-Pierre Rouquier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Présence AG des CDA / 2 réunions annuelles</t>
        </r>
      </text>
    </comment>
  </commentList>
</comments>
</file>

<file path=xl/comments4.xml><?xml version="1.0" encoding="utf-8"?>
<comments xmlns="http://schemas.openxmlformats.org/spreadsheetml/2006/main">
  <authors>
    <author>Jean-Pierre Rouquier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Présence AG clubs / Réunions clubs
</t>
        </r>
      </text>
    </comment>
  </commentList>
</comments>
</file>

<file path=xl/comments5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LETSSIGN IT 350
OVH 886
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Abonnement internet</t>
        </r>
      </text>
    </comment>
  </commentList>
</comments>
</file>

<file path=xl/comments6.xml><?xml version="1.0" encoding="utf-8"?>
<comments xmlns="http://schemas.openxmlformats.org/spreadsheetml/2006/main">
  <authors>
    <author>Jean-Pierre Rouquier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LIC 439000
COT 22600
MUT 23000</t>
        </r>
      </text>
    </comment>
  </commentList>
</comments>
</file>

<file path=xl/comments7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UBIQUS / Vote en ligne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Location d'une salle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Médailles ligue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Déplacements élus / pot de clôture</t>
        </r>
      </text>
    </comment>
  </commentList>
</comments>
</file>

<file path=xl/comments8.xml><?xml version="1.0" encoding="utf-8"?>
<comments xmlns="http://schemas.openxmlformats.org/spreadsheetml/2006/main">
  <authors>
    <author>Jean-Pierre Rouquier</author>
    <author>Utilisateur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18 chambres à 35,00
Déplacement 900*0,05*18
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pénélités abs AG</t>
        </r>
      </text>
    </comment>
  </commentList>
</comments>
</file>

<file path=xl/comments9.xml><?xml version="1.0" encoding="utf-8"?>
<comments xmlns="http://schemas.openxmlformats.org/spreadsheetml/2006/main">
  <authors>
    <author>Jean-Pierre Rouquier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Olympiade des quartiers / Equidom + Vitalis</t>
        </r>
      </text>
    </comment>
  </commentList>
</comments>
</file>

<file path=xl/sharedStrings.xml><?xml version="1.0" encoding="utf-8"?>
<sst xmlns="http://schemas.openxmlformats.org/spreadsheetml/2006/main" count="8007" uniqueCount="191">
  <si>
    <t>CHARGES</t>
  </si>
  <si>
    <t>PRODUITS</t>
  </si>
  <si>
    <t>I. Charges directes affectées à l’action</t>
  </si>
  <si>
    <t>I. Ressources directes affectées à l’action</t>
  </si>
  <si>
    <t>60 - Achat</t>
  </si>
  <si>
    <r>
      <t>74 - Subventions d’exploitation</t>
    </r>
    <r>
      <rPr>
        <sz val="8"/>
        <color indexed="8"/>
        <rFont val="Times New Roman"/>
        <family val="1"/>
      </rPr>
      <t xml:space="preserve"> (</t>
    </r>
    <r>
      <rPr>
        <sz val="7"/>
        <color indexed="8"/>
        <rFont val="Times New Roman"/>
        <family val="1"/>
      </rPr>
      <t>1)</t>
    </r>
  </si>
  <si>
    <t>Etat: (précisez le(s) ministère(s) sollicité(s)</t>
  </si>
  <si>
    <t>61 - Services extérieurs</t>
  </si>
  <si>
    <t>Assurance</t>
  </si>
  <si>
    <t>Région(s):</t>
  </si>
  <si>
    <t>Documentation</t>
  </si>
  <si>
    <t>62 - Autres services extérieurs</t>
  </si>
  <si>
    <t>Département(s):</t>
  </si>
  <si>
    <t>Services bancaires, autres</t>
  </si>
  <si>
    <t>63 - Impôts et taxes</t>
  </si>
  <si>
    <t>Organismes sociaux (à détailler):</t>
  </si>
  <si>
    <t>Impôts et taxes sur rémunération,</t>
  </si>
  <si>
    <t>Autres impôts et taxes</t>
  </si>
  <si>
    <t>64 - Charges de personnel</t>
  </si>
  <si>
    <t>Fonds européens</t>
  </si>
  <si>
    <t>Rémunération des personnels,</t>
  </si>
  <si>
    <t>Charges sociales,</t>
  </si>
  <si>
    <t>Autres charges de personnel</t>
  </si>
  <si>
    <t>65 - Autres charges de gestion courante</t>
  </si>
  <si>
    <t>75 - Autres produits de gestion courante</t>
  </si>
  <si>
    <t>66 - Charges financières</t>
  </si>
  <si>
    <t>67 - Charges exceptionnelles</t>
  </si>
  <si>
    <t>76 - Produits financiers</t>
  </si>
  <si>
    <t>68 - Dotation aux amortissements</t>
  </si>
  <si>
    <t>78 – Reprises sur amortissements et provisions</t>
  </si>
  <si>
    <t>Total des charges</t>
  </si>
  <si>
    <t>Total des produits</t>
  </si>
  <si>
    <t>86 - Emplois des contributions volontaires en nature</t>
  </si>
  <si>
    <t>87 - Contributions volontaires en nature</t>
  </si>
  <si>
    <t>Secours en nature</t>
  </si>
  <si>
    <t>Dons en nature</t>
  </si>
  <si>
    <t>Mise à disposition gratuite de biens et prestations</t>
  </si>
  <si>
    <t>Prestations en nature</t>
  </si>
  <si>
    <t>Personnel bénévole</t>
  </si>
  <si>
    <t>Bénévolat</t>
  </si>
  <si>
    <t>Valorisation de l’action du ou des C.T.S.</t>
  </si>
  <si>
    <t xml:space="preserve">TOTAL </t>
  </si>
  <si>
    <t>LANA</t>
  </si>
  <si>
    <t>Achat d'études et de prestations de services</t>
  </si>
  <si>
    <t>Achats non stockés de matières et fournitures</t>
  </si>
  <si>
    <t>Fournitures non stockables (eau, énergie)</t>
  </si>
  <si>
    <t>Fournitures d'entretien et de petit matériel</t>
  </si>
  <si>
    <t xml:space="preserve">Autres fournitures </t>
  </si>
  <si>
    <t>Prestation de service</t>
  </si>
  <si>
    <t>Vente de marchandises</t>
  </si>
  <si>
    <t>Produits des activités annexes</t>
  </si>
  <si>
    <t>Sous traitance générale</t>
  </si>
  <si>
    <t>Divers</t>
  </si>
  <si>
    <t xml:space="preserve">Rémunérations intermédiaires et honoraires </t>
  </si>
  <si>
    <t>Publicité - Publications / Récompenses</t>
  </si>
  <si>
    <t>Déplacements</t>
  </si>
  <si>
    <t>Missions</t>
  </si>
  <si>
    <t>Frais postaux et de télecommunication</t>
  </si>
  <si>
    <t>79 - Transfert de charges</t>
  </si>
  <si>
    <t>Commune (s)</t>
  </si>
  <si>
    <t>Intercommunalité</t>
  </si>
  <si>
    <t>Autres financements publics</t>
  </si>
  <si>
    <t>Partenariats privés</t>
  </si>
  <si>
    <t>- Mécénats :</t>
  </si>
  <si>
    <t>- Sponsoring :</t>
  </si>
  <si>
    <t>Dont cotisations</t>
  </si>
  <si>
    <r>
      <t xml:space="preserve">70 – </t>
    </r>
    <r>
      <rPr>
        <b/>
        <sz val="8"/>
        <color indexed="18"/>
        <rFont val="Arial"/>
        <family val="2"/>
      </rPr>
      <t>Vente de produits finis, prestations de services, marchandises</t>
    </r>
  </si>
  <si>
    <t>Location - Entretien et réparation</t>
  </si>
  <si>
    <t>Engagements / Pénalités</t>
  </si>
  <si>
    <t>77 - Produits exceptionnels</t>
  </si>
  <si>
    <t>Courses à Label</t>
  </si>
  <si>
    <t>Organismes sociaux (à détailler): Organismes de prévoyance</t>
  </si>
  <si>
    <t>Organismes sociaux (à détailler): FFA</t>
  </si>
  <si>
    <t>Inscriptions</t>
  </si>
  <si>
    <t>Prévu</t>
  </si>
  <si>
    <t>Réalisé</t>
  </si>
  <si>
    <t>FFA</t>
  </si>
  <si>
    <t>Aides personnalisées</t>
  </si>
  <si>
    <t>Animateurs</t>
  </si>
  <si>
    <t>AVB98 / AFCAM / Inscriptions Limousin</t>
  </si>
  <si>
    <t>SSR LVL / Animateurs</t>
  </si>
  <si>
    <t>Athlètes</t>
  </si>
  <si>
    <t>Accompagnateurs</t>
  </si>
  <si>
    <t>Aides personalisées</t>
  </si>
  <si>
    <t>Adhésion organismes</t>
  </si>
  <si>
    <t>Intérêts</t>
  </si>
  <si>
    <t>Budget prévisionnel de l'action</t>
  </si>
  <si>
    <t>Adhésions Pole/PER</t>
  </si>
  <si>
    <t>Inscriptions stages / Structures</t>
  </si>
  <si>
    <t>Budget prévisionnel de l'action : Formation des entraineurs</t>
  </si>
  <si>
    <t>Budget prévisionnel de l'action : Bureau Exécutif</t>
  </si>
  <si>
    <t>Autres fournitures / tenues équipes</t>
  </si>
  <si>
    <t>Arrondis organismes sociaux</t>
  </si>
  <si>
    <t>Sous traitance générale (Chronométrie)</t>
  </si>
  <si>
    <t>Autres fournitures (Dossards)</t>
  </si>
  <si>
    <t>Budget prévisionnel de l'action : Licences / Mutations / Cotisations</t>
  </si>
  <si>
    <t>Ligue</t>
  </si>
  <si>
    <t>Budget prévisionnel de l'action : COMMISSION MASTERS</t>
  </si>
  <si>
    <t>Budget prévisionnel de l'action : COMMISSION HANDISPORTS</t>
  </si>
  <si>
    <t>Budget prévisionnel de l'action : Organisation des championnats régionaux Inter clubs</t>
  </si>
  <si>
    <t>Budget prévisionnel de l'action : COMMISSION SPORTIVE ORGANISATION</t>
  </si>
  <si>
    <t>CHAPITRE 1 : COMPETITIONS</t>
  </si>
  <si>
    <t>CHAPITRE 2 : SUIVI ATHLETES</t>
  </si>
  <si>
    <t>Budget prévisionnel de l'action : Organisation des championnats régionaux masters</t>
  </si>
  <si>
    <t>Budget prévisionnel de l'action : Structures Haut Niveau Entrainements</t>
  </si>
  <si>
    <t>Budget prévisionnel de l'action : Structures Haut Niveau Suivis sportif, médicale, scolaire</t>
  </si>
  <si>
    <t>Budget prévisionnel de l'action : Structures Haut Niveau Equipement</t>
  </si>
  <si>
    <t>Budget prévisionnel de l'action / Stages régionaux</t>
  </si>
  <si>
    <t>Budget prévisionnel de l'action : Fonctionnement ETR</t>
  </si>
  <si>
    <t xml:space="preserve">Budget prévisionnel de l'action : PASS'Athlé </t>
  </si>
  <si>
    <t>Budget prévisionnel de l'action : Stages jeunes</t>
  </si>
  <si>
    <t>Budget prévisionnel de l'action : Sélection équipe des jeunes</t>
  </si>
  <si>
    <t>CHAPITRE 2 : SUIVI ATHLETES JEUNES</t>
  </si>
  <si>
    <t>Budget prévisionnel de l'action : Running Courses sur route</t>
  </si>
  <si>
    <t>CHAPITRE 2 : RUNNING</t>
  </si>
  <si>
    <t>CHAPITRE 2 : ATHLE SANTE LOISIRS</t>
  </si>
  <si>
    <t>Budget prévisionnel de l'action : Formation des salariès</t>
  </si>
  <si>
    <t>CHAPITRE 2 : FORMATION</t>
  </si>
  <si>
    <t>Budget prévisionnel de l'action : Relation avec Comités</t>
  </si>
  <si>
    <t>Budget prévisionnel de l'action : Relation autres organismes</t>
  </si>
  <si>
    <t>Budget prévisionnel de l'action : Soirée de l'athlétisme</t>
  </si>
  <si>
    <t>Budget prévisionnel de l'action : Site internet</t>
  </si>
  <si>
    <t>Budget prévisionnel de l'action :  Comité Directeur</t>
  </si>
  <si>
    <t>Budget prévisionnel de l'action : Affranchissement, Téléphone, Internet</t>
  </si>
  <si>
    <t>Budget prévisionnel de l'action : Honoraires / Autres services extérieurs</t>
  </si>
  <si>
    <t>Budget prévisionnel de l'action :Fournitures, locations, entretien</t>
  </si>
  <si>
    <t>Budget prévisionnel de l'action : Impôts, Assurances</t>
  </si>
  <si>
    <t>Budget prévisionnel de l'action : Amortissement</t>
  </si>
  <si>
    <t>Budget prévisionnel de l'action : Frais fonctionnement</t>
  </si>
  <si>
    <t>CHAPITRE 7 : Structuration clubs</t>
  </si>
  <si>
    <t>CHAPITRE 8 : Structure régionale</t>
  </si>
  <si>
    <t>CHAPITRE 9 : Administration</t>
  </si>
  <si>
    <t>Budget prévisionnel de l'action : Communication et partenariat</t>
  </si>
  <si>
    <t>Budget prévisionnel de l'action : Marche</t>
  </si>
  <si>
    <t>Budget prévisionnel de l'action :  Assemblée Générale LANA</t>
  </si>
  <si>
    <t>Budget prévisionnel de l'action :  Assemblée Générale FFA</t>
  </si>
  <si>
    <t>Subventions affectées</t>
  </si>
  <si>
    <t xml:space="preserve">Ligue </t>
  </si>
  <si>
    <t>Divers / Droits inscription</t>
  </si>
  <si>
    <t>Budget prévisionnel de l'action : Stades et équipements</t>
  </si>
  <si>
    <t>Intérêts des fonds placés</t>
  </si>
  <si>
    <t>Budget prévisionnel de l'action : Accés à la performance et Haut Niveau</t>
  </si>
  <si>
    <t xml:space="preserve">Budget prévisionnel de l'action : SALAIRES </t>
  </si>
  <si>
    <t>Budget prévisionnel de l'action : ETR Jeunes</t>
  </si>
  <si>
    <t>Budget prévisionnel de l'action : Commission Running</t>
  </si>
  <si>
    <t>Budget prévisionnel de l'action : Courses natures</t>
  </si>
  <si>
    <t xml:space="preserve">Budget prévisionnel de l'action : Formations dirigeants </t>
  </si>
  <si>
    <t>Budget prévisionnel de l'action : Tous en forme en Nouvelle-Aquitaine</t>
  </si>
  <si>
    <t>Budget prévisionnel de l'action : Marche Nordique Tour Patrimoine</t>
  </si>
  <si>
    <t>Budget prévisionnel de l'action : Running Sélection équipe</t>
  </si>
  <si>
    <t>Particiapation marcheurs</t>
  </si>
  <si>
    <t>Budget prévisionnel de l'action : Structures Haut Niveau Stages</t>
  </si>
  <si>
    <t>Budget prévisionnel de l'action : Formation des officiels</t>
  </si>
  <si>
    <t>Budget prévisionnel de l'action : Formation des dirigeants</t>
  </si>
  <si>
    <t xml:space="preserve">Budget prévisionnel de l'action : Meeting </t>
  </si>
  <si>
    <t>Budget prévisionnel de l'action : Fonctionnement</t>
  </si>
  <si>
    <t>Budget prévisionnel de l'action : Fonctionneùent running</t>
  </si>
  <si>
    <t>Budget prévisionnel de l'action : Fonctionnement structure</t>
  </si>
  <si>
    <t>Budget prévisionnel de l'action : Développement Athlé Forme Santé</t>
  </si>
  <si>
    <t>Budget prévisionnel de l'action : Animation plages</t>
  </si>
  <si>
    <t>Budget prévisionnel de l'action : COMMISSION OFFICIELS TECNNIQUES</t>
  </si>
  <si>
    <t>Budget prévisionnel de l'action : Organisation des championnats régionaux piste et salle</t>
  </si>
  <si>
    <t>Divers : réunion en présentiel CRM</t>
  </si>
  <si>
    <t>PSF ANS</t>
  </si>
  <si>
    <t>Inscriptions en structures</t>
  </si>
  <si>
    <r>
      <t xml:space="preserve">Fournitures d'entretien et de petit matériel </t>
    </r>
    <r>
      <rPr>
        <b/>
        <sz val="9"/>
        <color indexed="15"/>
        <rFont val="Times New Roman"/>
        <family val="1"/>
      </rPr>
      <t>banderoles/housses</t>
    </r>
  </si>
  <si>
    <r>
      <t xml:space="preserve">Autres fournitures </t>
    </r>
    <r>
      <rPr>
        <b/>
        <sz val="9"/>
        <color indexed="15"/>
        <rFont val="Times New Roman"/>
        <family val="1"/>
      </rPr>
      <t>maillots/ blouson CRM</t>
    </r>
  </si>
  <si>
    <r>
      <t xml:space="preserve">Récompenses </t>
    </r>
    <r>
      <rPr>
        <b/>
        <sz val="9"/>
        <color indexed="15"/>
        <rFont val="Times New Roman"/>
        <family val="1"/>
      </rPr>
      <t>/coupes/médailles/</t>
    </r>
  </si>
  <si>
    <t xml:space="preserve">Déplacements </t>
  </si>
  <si>
    <t>Connections</t>
  </si>
  <si>
    <t>Comm Comm / tenues équipes</t>
  </si>
  <si>
    <t>Comm Comm tenue</t>
  </si>
  <si>
    <t>Comm Formation / Revue AEFA &amp; Comm formation</t>
  </si>
  <si>
    <t>Labels</t>
  </si>
  <si>
    <t>Intérêts placement</t>
  </si>
  <si>
    <t>Aide organisation</t>
  </si>
  <si>
    <t>Budget prévisionnel de l'action : Equio'Athlé</t>
  </si>
  <si>
    <t>Participation événements5</t>
  </si>
  <si>
    <t>Budget prévisionnel de l'action : Job Dating</t>
  </si>
  <si>
    <t>Budget prévisionnel de l'action :Statuts et Réglements</t>
  </si>
  <si>
    <t>Budget prévisionnel de l'action : Marche Nordique compétition</t>
  </si>
  <si>
    <t>Cross label</t>
  </si>
  <si>
    <t>Abanndon frais</t>
  </si>
  <si>
    <t>Radiations clubs</t>
  </si>
  <si>
    <t>Budget prévisionnel de l'action : CRJ</t>
  </si>
  <si>
    <t>FFA Emploi</t>
  </si>
  <si>
    <t>Renonciation rbt</t>
  </si>
  <si>
    <t>Aides COVID</t>
  </si>
  <si>
    <t>Budget prévisionnel de l'action : Marche Nordique</t>
  </si>
  <si>
    <t>Budget prévisionnel de l'action : Cross</t>
  </si>
  <si>
    <t>COMPTE RENDU FINANCIER 2022 / BUDGET PREVISIONNEL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</si>
</sst>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13"/>
      <name val="Arial Narrow"/>
      <family val="2"/>
    </font>
    <font>
      <sz val="9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imes New Roman"/>
      <family val="1"/>
    </font>
    <font>
      <sz val="9"/>
      <color indexed="8"/>
      <name val="Garamond"/>
      <family val="1"/>
    </font>
    <font>
      <b/>
      <sz val="11"/>
      <color theme="1"/>
      <name val="Calibri"/>
      <family val="2"/>
      <scheme val="minor"/>
    </font>
    <font>
      <b/>
      <u/>
      <sz val="12"/>
      <color rgb="FF333333"/>
      <name val="Trebuchet MS"/>
      <family val="2"/>
    </font>
    <font>
      <sz val="12"/>
      <color theme="1"/>
      <name val="Times New Roman"/>
      <family val="1"/>
    </font>
    <font>
      <b/>
      <sz val="9"/>
      <color rgb="FFFFFFFF"/>
      <name val="Times New Roman"/>
      <family val="1"/>
    </font>
    <font>
      <b/>
      <sz val="9"/>
      <color rgb="FFFFFFFF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80"/>
      <name val="Times New Roman"/>
      <family val="1"/>
    </font>
    <font>
      <b/>
      <sz val="12"/>
      <color rgb="FFFFFFFF"/>
      <name val="Times New Roman"/>
      <family val="1"/>
    </font>
    <font>
      <sz val="9"/>
      <color theme="1"/>
      <name val="Garamond"/>
      <family val="1"/>
    </font>
    <font>
      <sz val="12"/>
      <color rgb="FFFFFFFF"/>
      <name val="Garamond"/>
      <family val="1"/>
    </font>
    <font>
      <sz val="11"/>
      <color theme="1"/>
      <name val="Times New Roman"/>
      <family val="1"/>
    </font>
    <font>
      <b/>
      <sz val="11"/>
      <color rgb="FF000084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15"/>
      <name val="Times New Roman"/>
      <family val="1"/>
    </font>
    <font>
      <sz val="9"/>
      <color indexed="8"/>
      <name val="Garamond"/>
      <family val="1"/>
    </font>
    <font>
      <sz val="11"/>
      <color theme="0"/>
      <name val="Calibri"/>
      <family val="2"/>
      <scheme val="minor"/>
    </font>
    <font>
      <b/>
      <sz val="20"/>
      <color rgb="FF333333"/>
      <name val="Trebuchet MS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49" fontId="0" fillId="0" borderId="0" xfId="0" applyNumberFormat="1"/>
    <xf numFmtId="49" fontId="16" fillId="2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vertical="center" wrapText="1"/>
    </xf>
    <xf numFmtId="49" fontId="22" fillId="0" borderId="3" xfId="0" applyNumberFormat="1" applyFont="1" applyBorder="1" applyAlignment="1">
      <alignment vertical="center" wrapText="1"/>
    </xf>
    <xf numFmtId="49" fontId="20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vertical="center" wrapText="1"/>
    </xf>
    <xf numFmtId="49" fontId="21" fillId="2" borderId="2" xfId="0" applyNumberFormat="1" applyFont="1" applyFill="1" applyBorder="1" applyAlignment="1">
      <alignment vertical="center" wrapText="1"/>
    </xf>
    <xf numFmtId="49" fontId="21" fillId="2" borderId="3" xfId="0" applyNumberFormat="1" applyFont="1" applyFill="1" applyBorder="1" applyAlignment="1">
      <alignment vertical="center" wrapText="1"/>
    </xf>
    <xf numFmtId="4" fontId="22" fillId="0" borderId="3" xfId="0" applyNumberFormat="1" applyFont="1" applyBorder="1" applyAlignment="1">
      <alignment vertical="center" wrapText="1"/>
    </xf>
    <xf numFmtId="4" fontId="22" fillId="3" borderId="3" xfId="0" applyNumberFormat="1" applyFont="1" applyFill="1" applyBorder="1" applyAlignment="1">
      <alignment vertical="center" wrapText="1"/>
    </xf>
    <xf numFmtId="4" fontId="23" fillId="2" borderId="3" xfId="0" applyNumberFormat="1" applyFont="1" applyFill="1" applyBorder="1" applyAlignment="1">
      <alignment vertical="center" wrapText="1"/>
    </xf>
    <xf numFmtId="4" fontId="22" fillId="0" borderId="4" xfId="0" applyNumberFormat="1" applyFont="1" applyBorder="1" applyAlignment="1">
      <alignment vertical="center" wrapText="1"/>
    </xf>
    <xf numFmtId="4" fontId="22" fillId="3" borderId="4" xfId="0" applyNumberFormat="1" applyFont="1" applyFill="1" applyBorder="1" applyAlignment="1">
      <alignment vertical="center" wrapText="1"/>
    </xf>
    <xf numFmtId="49" fontId="24" fillId="0" borderId="3" xfId="0" applyNumberFormat="1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4" fontId="22" fillId="0" borderId="5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4" fontId="22" fillId="3" borderId="6" xfId="0" applyNumberFormat="1" applyFont="1" applyFill="1" applyBorder="1" applyAlignment="1">
      <alignment vertical="center" wrapText="1"/>
    </xf>
    <xf numFmtId="4" fontId="23" fillId="2" borderId="4" xfId="0" applyNumberFormat="1" applyFont="1" applyFill="1" applyBorder="1" applyAlignment="1">
      <alignment vertical="center" wrapText="1"/>
    </xf>
    <xf numFmtId="4" fontId="0" fillId="0" borderId="0" xfId="0" applyNumberFormat="1"/>
    <xf numFmtId="49" fontId="20" fillId="4" borderId="3" xfId="0" applyNumberFormat="1" applyFont="1" applyFill="1" applyBorder="1" applyAlignment="1">
      <alignment vertical="center" wrapText="1"/>
    </xf>
    <xf numFmtId="4" fontId="22" fillId="4" borderId="4" xfId="0" applyNumberFormat="1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4" fontId="22" fillId="4" borderId="6" xfId="0" applyNumberFormat="1" applyFont="1" applyFill="1" applyBorder="1" applyAlignment="1">
      <alignment vertical="center" wrapText="1"/>
    </xf>
    <xf numFmtId="0" fontId="20" fillId="4" borderId="7" xfId="0" applyFont="1" applyFill="1" applyBorder="1" applyAlignment="1">
      <alignment vertical="center" wrapText="1"/>
    </xf>
    <xf numFmtId="49" fontId="20" fillId="4" borderId="6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4" fontId="22" fillId="0" borderId="7" xfId="0" applyNumberFormat="1" applyFont="1" applyBorder="1" applyAlignment="1">
      <alignment vertical="center" wrapText="1"/>
    </xf>
    <xf numFmtId="4" fontId="22" fillId="0" borderId="8" xfId="0" applyNumberFormat="1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49" fontId="20" fillId="4" borderId="5" xfId="0" applyNumberFormat="1" applyFont="1" applyFill="1" applyBorder="1" applyAlignment="1">
      <alignment vertical="center" wrapText="1"/>
    </xf>
    <xf numFmtId="0" fontId="20" fillId="4" borderId="6" xfId="0" applyFont="1" applyFill="1" applyBorder="1" applyAlignment="1">
      <alignment vertical="center" wrapText="1"/>
    </xf>
    <xf numFmtId="49" fontId="20" fillId="4" borderId="2" xfId="0" applyNumberFormat="1" applyFont="1" applyFill="1" applyBorder="1" applyAlignment="1">
      <alignment vertical="center" wrapText="1"/>
    </xf>
    <xf numFmtId="49" fontId="24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22" fillId="0" borderId="6" xfId="0" applyNumberFormat="1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hidden="1"/>
    </xf>
    <xf numFmtId="4" fontId="8" fillId="0" borderId="7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9" fontId="25" fillId="0" borderId="0" xfId="0" applyNumberFormat="1" applyFont="1"/>
    <xf numFmtId="2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14" fontId="25" fillId="0" borderId="0" xfId="0" applyNumberFormat="1" applyFont="1"/>
    <xf numFmtId="0" fontId="25" fillId="0" borderId="0" xfId="0" applyFont="1" applyAlignment="1">
      <alignment horizontal="right"/>
    </xf>
    <xf numFmtId="0" fontId="0" fillId="0" borderId="6" xfId="0" applyBorder="1"/>
    <xf numFmtId="0" fontId="17" fillId="2" borderId="6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vertical="center" wrapText="1"/>
    </xf>
    <xf numFmtId="4" fontId="12" fillId="5" borderId="1" xfId="0" applyNumberFormat="1" applyFont="1" applyFill="1" applyBorder="1" applyAlignment="1">
      <alignment vertical="center" wrapText="1"/>
    </xf>
    <xf numFmtId="49" fontId="26" fillId="5" borderId="1" xfId="0" applyNumberFormat="1" applyFont="1" applyFill="1" applyBorder="1" applyAlignment="1">
      <alignment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 applyProtection="1">
      <alignment vertical="center"/>
      <protection locked="0"/>
    </xf>
    <xf numFmtId="4" fontId="22" fillId="4" borderId="2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4" fontId="22" fillId="3" borderId="2" xfId="0" applyNumberFormat="1" applyFont="1" applyFill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2" fillId="0" borderId="9" xfId="0" applyNumberFormat="1" applyFont="1" applyBorder="1" applyAlignment="1">
      <alignment vertical="center" wrapText="1"/>
    </xf>
    <xf numFmtId="4" fontId="22" fillId="4" borderId="9" xfId="0" applyNumberFormat="1" applyFont="1" applyFill="1" applyBorder="1" applyAlignment="1">
      <alignment vertical="center" wrapText="1"/>
    </xf>
    <xf numFmtId="4" fontId="22" fillId="3" borderId="9" xfId="0" applyNumberFormat="1" applyFont="1" applyFill="1" applyBorder="1" applyAlignment="1">
      <alignment vertical="center" wrapText="1"/>
    </xf>
    <xf numFmtId="4" fontId="23" fillId="2" borderId="9" xfId="0" applyNumberFormat="1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23" fillId="2" borderId="6" xfId="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4" fontId="22" fillId="3" borderId="10" xfId="0" applyNumberFormat="1" applyFont="1" applyFill="1" applyBorder="1" applyAlignment="1">
      <alignment vertical="center" wrapText="1"/>
    </xf>
    <xf numFmtId="4" fontId="22" fillId="3" borderId="11" xfId="0" applyNumberFormat="1" applyFont="1" applyFill="1" applyBorder="1" applyAlignment="1">
      <alignment vertical="center" wrapText="1"/>
    </xf>
    <xf numFmtId="4" fontId="22" fillId="4" borderId="10" xfId="0" applyNumberFormat="1" applyFont="1" applyFill="1" applyBorder="1" applyAlignment="1">
      <alignment vertical="center" wrapText="1"/>
    </xf>
    <xf numFmtId="4" fontId="22" fillId="0" borderId="12" xfId="0" applyNumberFormat="1" applyFont="1" applyBorder="1" applyAlignment="1">
      <alignment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8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/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46"/>
      <c r="B37" s="51"/>
      <c r="C37" s="51"/>
      <c r="D37" s="74"/>
      <c r="E37" s="46"/>
      <c r="F37" s="52"/>
      <c r="G37" s="51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8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155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313.45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0</v>
      </c>
      <c r="C19" s="35">
        <f>SUM(C20:C27)</f>
        <v>313.45</v>
      </c>
      <c r="D19" s="35">
        <f>SUM(D20:D27)</f>
        <v>0</v>
      </c>
      <c r="E19" s="23" t="s">
        <v>60</v>
      </c>
      <c r="F19" s="22"/>
      <c r="G19" s="19"/>
      <c r="H19" s="77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/>
      <c r="C22" s="18">
        <v>313.45</v>
      </c>
      <c r="D22" s="48"/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313.45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313.45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313.45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C25" workbookViewId="0">
      <selection activeCell="H41" sqref="H41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>
      <c r="A1" s="26"/>
    </row>
    <row r="2" spans="1:8" ht="16.2" x14ac:dyDescent="0.3">
      <c r="A2" s="1" t="s">
        <v>142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322500</v>
      </c>
      <c r="C5" s="18">
        <f>C6+C13+C19+C28+C32+C36+C38+C39+C40</f>
        <v>322170.11999999994</v>
      </c>
      <c r="D5" s="18">
        <f>D6+D13+D19+D28+D32+D36+D38+D39+D40</f>
        <v>305000</v>
      </c>
      <c r="E5" s="12" t="s">
        <v>3</v>
      </c>
      <c r="F5" s="21">
        <f>F6+F13+F32+F36+F38+F39+F40</f>
        <v>0</v>
      </c>
      <c r="G5" s="18">
        <f>G6+G13+G32+G36+G38+G39+G40</f>
        <v>50225.94</v>
      </c>
      <c r="H5" s="21">
        <f>H6+H13+H32+H36+H38+H39+H40</f>
        <v>49833.26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9876.67</v>
      </c>
      <c r="H13" s="31">
        <f>SUM(H14:H31)</f>
        <v>42333.26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13" ht="16.5" customHeight="1" thickBot="1" x14ac:dyDescent="0.35">
      <c r="A19" s="34" t="s">
        <v>11</v>
      </c>
      <c r="B19" s="35">
        <f>SUM(B20:B27)</f>
        <v>0</v>
      </c>
      <c r="C19" s="35">
        <f>SUM(C20:C27)</f>
        <v>19</v>
      </c>
      <c r="D19" s="35">
        <f>SUM(D20:D27)</f>
        <v>20</v>
      </c>
      <c r="E19" s="23" t="s">
        <v>60</v>
      </c>
      <c r="F19" s="22"/>
      <c r="G19" s="19"/>
      <c r="H19" s="77"/>
    </row>
    <row r="20" spans="1:13" ht="27.75" customHeight="1" thickBot="1" x14ac:dyDescent="0.35">
      <c r="A20" s="6" t="s">
        <v>53</v>
      </c>
      <c r="B20" s="18"/>
      <c r="C20" s="18"/>
      <c r="D20" s="48"/>
      <c r="E20" s="15" t="s">
        <v>187</v>
      </c>
      <c r="F20" s="22"/>
      <c r="G20" s="19">
        <v>3376.01</v>
      </c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>
        <v>666.66</v>
      </c>
      <c r="H23" s="77">
        <f>666.66*11</f>
        <v>7333.2599999999993</v>
      </c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>
        <v>19</v>
      </c>
      <c r="D26" s="48">
        <v>20</v>
      </c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1727.29</v>
      </c>
      <c r="D28" s="33">
        <f>SUM(D29:D31)</f>
        <v>3611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>
        <v>1255.29</v>
      </c>
      <c r="D29" s="48">
        <v>3100</v>
      </c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>
        <v>472</v>
      </c>
      <c r="D30" s="48">
        <v>511</v>
      </c>
      <c r="E30" s="15" t="s">
        <v>185</v>
      </c>
      <c r="F30" s="22"/>
      <c r="G30" s="19">
        <v>5834</v>
      </c>
      <c r="H30" s="77">
        <v>35000</v>
      </c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322500</v>
      </c>
      <c r="C32" s="33">
        <f>SUM(C33:C35)</f>
        <v>320423.82999999996</v>
      </c>
      <c r="D32" s="33">
        <f>SUM(D33:D35)</f>
        <v>301369</v>
      </c>
      <c r="E32" s="30" t="s">
        <v>24</v>
      </c>
      <c r="F32" s="31">
        <f>+F33+F34+F35</f>
        <v>0</v>
      </c>
      <c r="G32" s="33">
        <f>+G33+G34+G35</f>
        <v>5.58</v>
      </c>
      <c r="H32" s="31">
        <f>+H33+H34+H35</f>
        <v>0</v>
      </c>
      <c r="J32" s="53"/>
      <c r="K32" s="54"/>
      <c r="L32" s="55"/>
      <c r="M32" s="55"/>
    </row>
    <row r="33" spans="1:13" ht="23.1" customHeight="1" thickBot="1" x14ac:dyDescent="0.35">
      <c r="A33" s="6" t="s">
        <v>20</v>
      </c>
      <c r="B33" s="18">
        <v>231000</v>
      </c>
      <c r="C33" s="18">
        <f>223861.87-4252.54+13793.62</f>
        <v>233402.94999999998</v>
      </c>
      <c r="D33" s="48">
        <f>4989+215000</f>
        <v>219989</v>
      </c>
      <c r="E33" s="15" t="s">
        <v>65</v>
      </c>
      <c r="F33" s="22"/>
      <c r="G33" s="19"/>
      <c r="H33" s="77"/>
      <c r="J33" s="53"/>
      <c r="K33" s="54"/>
      <c r="L33" s="55"/>
      <c r="M33" s="55"/>
    </row>
    <row r="34" spans="1:13" ht="23.1" customHeight="1" thickBot="1" x14ac:dyDescent="0.35">
      <c r="A34" s="6" t="s">
        <v>21</v>
      </c>
      <c r="B34" s="18">
        <v>70000</v>
      </c>
      <c r="C34" s="18">
        <f>60188.6+2971.42+14082.32</f>
        <v>77242.34</v>
      </c>
      <c r="D34" s="48">
        <v>75000</v>
      </c>
      <c r="E34" s="15"/>
      <c r="F34" s="22"/>
      <c r="G34" s="19"/>
      <c r="H34" s="77"/>
      <c r="J34" s="53"/>
      <c r="K34" s="54"/>
      <c r="L34" s="55"/>
      <c r="M34" s="55"/>
    </row>
    <row r="35" spans="1:13" ht="23.1" customHeight="1" thickBot="1" x14ac:dyDescent="0.35">
      <c r="A35" s="6" t="s">
        <v>22</v>
      </c>
      <c r="B35" s="18">
        <f>4000+17500</f>
        <v>21500</v>
      </c>
      <c r="C35" s="18">
        <f>9000+776.26+2.28</f>
        <v>9778.5400000000009</v>
      </c>
      <c r="D35" s="48">
        <v>6380</v>
      </c>
      <c r="E35" s="15"/>
      <c r="F35" s="22"/>
      <c r="G35" s="19">
        <v>5.58</v>
      </c>
      <c r="H35" s="77"/>
      <c r="J35" s="53"/>
      <c r="K35" s="54"/>
      <c r="L35" s="55"/>
      <c r="M35" s="55"/>
    </row>
    <row r="36" spans="1:13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53"/>
      <c r="K36" s="54"/>
      <c r="L36" s="55"/>
      <c r="M36" s="55"/>
    </row>
    <row r="37" spans="1:13" ht="23.1" customHeight="1" thickBot="1" x14ac:dyDescent="0.35">
      <c r="A37" s="38"/>
      <c r="B37" s="39"/>
      <c r="C37" s="39"/>
      <c r="D37" s="48"/>
      <c r="E37" s="38"/>
      <c r="F37" s="40"/>
      <c r="G37" s="39"/>
      <c r="H37" s="40"/>
      <c r="J37" s="53"/>
      <c r="K37" s="54"/>
      <c r="L37" s="55"/>
      <c r="M37" s="55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35"/>
      <c r="J38" s="53"/>
      <c r="K38" s="54"/>
      <c r="L38" s="55"/>
      <c r="M38" s="55"/>
    </row>
    <row r="39" spans="1:13" ht="23.1" customHeight="1" thickBot="1" x14ac:dyDescent="0.35">
      <c r="A39" s="32" t="s">
        <v>26</v>
      </c>
      <c r="B39" s="31"/>
      <c r="C39" s="31"/>
      <c r="D39" s="31"/>
      <c r="E39" s="44" t="s">
        <v>29</v>
      </c>
      <c r="F39" s="31"/>
      <c r="G39" s="33">
        <v>22573</v>
      </c>
      <c r="H39" s="31"/>
      <c r="J39" s="53"/>
      <c r="K39" s="54"/>
      <c r="L39" s="55"/>
      <c r="M39" s="55"/>
    </row>
    <row r="40" spans="1:13" ht="18" customHeight="1" thickBot="1" x14ac:dyDescent="0.35">
      <c r="A40" s="36" t="s">
        <v>28</v>
      </c>
      <c r="B40" s="33"/>
      <c r="C40" s="33"/>
      <c r="D40" s="33"/>
      <c r="E40" s="37" t="s">
        <v>58</v>
      </c>
      <c r="F40" s="31"/>
      <c r="G40" s="33">
        <v>17770.689999999999</v>
      </c>
      <c r="H40" s="31">
        <v>7500</v>
      </c>
      <c r="J40" s="53"/>
      <c r="K40" s="54"/>
      <c r="L40" s="55"/>
      <c r="M40" s="55"/>
    </row>
    <row r="41" spans="1:13" ht="23.1" customHeight="1" thickBot="1" x14ac:dyDescent="0.35">
      <c r="A41" s="8" t="s">
        <v>30</v>
      </c>
      <c r="B41" s="20">
        <f>B5</f>
        <v>322500</v>
      </c>
      <c r="C41" s="20">
        <f>C5</f>
        <v>322170.11999999994</v>
      </c>
      <c r="D41" s="20">
        <f>D5</f>
        <v>305000</v>
      </c>
      <c r="E41" s="16" t="s">
        <v>31</v>
      </c>
      <c r="F41" s="20">
        <f>F5</f>
        <v>0</v>
      </c>
      <c r="G41" s="20">
        <f>G5</f>
        <v>50225.94</v>
      </c>
      <c r="H41" s="28">
        <f>H5</f>
        <v>49833.26</v>
      </c>
      <c r="J41" s="53"/>
      <c r="K41" s="54"/>
      <c r="L41" s="55"/>
      <c r="M41" s="55"/>
    </row>
    <row r="42" spans="1:13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78">
        <f>SUM(H43:H46)</f>
        <v>0</v>
      </c>
    </row>
    <row r="43" spans="1:13" ht="18" customHeight="1" thickBot="1" x14ac:dyDescent="0.35">
      <c r="A43" s="6" t="s">
        <v>34</v>
      </c>
      <c r="B43" s="18"/>
      <c r="C43" s="18"/>
      <c r="D43" s="18"/>
      <c r="E43" s="15" t="s">
        <v>35</v>
      </c>
      <c r="F43" s="21">
        <f>B43</f>
        <v>0</v>
      </c>
      <c r="G43" s="18">
        <f>C43</f>
        <v>0</v>
      </c>
      <c r="H43" s="76"/>
    </row>
    <row r="44" spans="1:13" ht="23.1" customHeight="1" thickBot="1" x14ac:dyDescent="0.35">
      <c r="A44" s="6" t="s">
        <v>36</v>
      </c>
      <c r="B44" s="18"/>
      <c r="C44" s="18"/>
      <c r="D44" s="1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13" ht="23.1" customHeight="1" thickBot="1" x14ac:dyDescent="0.35">
      <c r="A45" s="6" t="s">
        <v>38</v>
      </c>
      <c r="B45" s="18"/>
      <c r="C45" s="18"/>
      <c r="D45" s="1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13" ht="23.1" customHeight="1" thickBot="1" x14ac:dyDescent="0.35">
      <c r="A46" s="6" t="s">
        <v>40</v>
      </c>
      <c r="B46" s="18"/>
      <c r="C46" s="18"/>
      <c r="D46" s="1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13" ht="23.1" customHeight="1" thickBot="1" x14ac:dyDescent="0.35">
      <c r="A47" s="9" t="s">
        <v>41</v>
      </c>
      <c r="B47" s="20">
        <f>B41+B42</f>
        <v>322500</v>
      </c>
      <c r="C47" s="20">
        <f>C41+C42</f>
        <v>322170.11999999994</v>
      </c>
      <c r="D47" s="20">
        <f>D41+D42</f>
        <v>305000</v>
      </c>
      <c r="E47" s="17" t="s">
        <v>41</v>
      </c>
      <c r="F47" s="20">
        <f>F41+F42</f>
        <v>0</v>
      </c>
      <c r="G47" s="20">
        <f>G41+G42</f>
        <v>50225.94</v>
      </c>
      <c r="H47" s="28">
        <f>H41+H42</f>
        <v>49833.26</v>
      </c>
    </row>
    <row r="48" spans="1:13" ht="23.1" customHeight="1" x14ac:dyDescent="0.3"/>
    <row r="49" spans="5:8" ht="15.75" customHeight="1" x14ac:dyDescent="0.3">
      <c r="E49" s="10" t="s">
        <v>42</v>
      </c>
      <c r="F49" s="29">
        <f>B41-F41</f>
        <v>322500</v>
      </c>
      <c r="G49" s="29">
        <f>C41-G41</f>
        <v>271944.17999999993</v>
      </c>
      <c r="H49" s="29">
        <f>D41-H41</f>
        <v>255166.74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topLeftCell="A24" workbookViewId="0">
      <selection activeCell="E37" sqref="E37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25.8" x14ac:dyDescent="0.5">
      <c r="A2" s="84" t="s">
        <v>190</v>
      </c>
      <c r="B2" s="85"/>
      <c r="C2" s="85"/>
      <c r="D2" s="85"/>
      <c r="E2" s="85"/>
      <c r="F2" s="85"/>
      <c r="G2" s="85"/>
      <c r="H2" s="85"/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59" t="s">
        <v>75</v>
      </c>
      <c r="H4" s="59">
        <v>2023</v>
      </c>
    </row>
    <row r="5" spans="1:12" ht="23.1" customHeight="1" thickBot="1" x14ac:dyDescent="0.35">
      <c r="A5" s="5" t="s">
        <v>2</v>
      </c>
      <c r="B5" s="18">
        <f>B6+B13+B19+B28+B32+B36+B38+B39+B40</f>
        <v>881405</v>
      </c>
      <c r="C5" s="18">
        <f>C6+C13+C19+C28+C32+C36+C38+C39+C40</f>
        <v>875248.04999999981</v>
      </c>
      <c r="D5" s="18">
        <f>+D6+D13+D19+D28+D32+D36+D38+D39+D40</f>
        <v>863500</v>
      </c>
      <c r="E5" s="12" t="s">
        <v>3</v>
      </c>
      <c r="F5" s="21">
        <f>F6+F13+F32+F36+F38+F39+F40</f>
        <v>881405</v>
      </c>
      <c r="G5" s="68">
        <f>G6+G13+G32+G36+G38+G39+G40</f>
        <v>779445.46</v>
      </c>
      <c r="H5" s="48">
        <f>H6+H13+H32+H36+H38+H39+H40</f>
        <v>863500</v>
      </c>
    </row>
    <row r="6" spans="1:12" ht="23.1" customHeight="1" thickBot="1" x14ac:dyDescent="0.35">
      <c r="A6" s="43" t="s">
        <v>4</v>
      </c>
      <c r="B6" s="35">
        <f>SUM(B7:B12)</f>
        <v>64026</v>
      </c>
      <c r="C6" s="35">
        <f>SUM(C7:C12)</f>
        <v>78591.260000000009</v>
      </c>
      <c r="D6" s="35">
        <f>SUM(D7:D12)</f>
        <v>102206</v>
      </c>
      <c r="E6" s="44" t="s">
        <v>66</v>
      </c>
      <c r="F6" s="35">
        <f>SUM(F7:F12)</f>
        <v>10000</v>
      </c>
      <c r="G6" s="65">
        <f>SUM(G7:G12)</f>
        <v>4028.6</v>
      </c>
      <c r="H6" s="35">
        <f>SUM(H7:H12)</f>
        <v>18000</v>
      </c>
    </row>
    <row r="7" spans="1:12" ht="23.1" customHeight="1" thickBot="1" x14ac:dyDescent="0.35">
      <c r="A7" s="6" t="s">
        <v>43</v>
      </c>
      <c r="B7" s="18">
        <f>SUM('DEB1:FIN'!B7)/2+SALAIRES!B7</f>
        <v>26566</v>
      </c>
      <c r="C7" s="18">
        <f>SUM('DEB1:FIN'!C7)/2+SALAIRES!C7</f>
        <v>52281.450000000004</v>
      </c>
      <c r="D7" s="18">
        <f>SUM('DEB1:FIN'!D7)/2+SALAIRES!D7</f>
        <v>83550</v>
      </c>
      <c r="E7" s="13" t="s">
        <v>48</v>
      </c>
      <c r="F7" s="21">
        <f>SUM('DEB1:FIN'!F7)/2+SALAIRES!F7</f>
        <v>7000</v>
      </c>
      <c r="G7" s="18">
        <f>SUM('DEB1:FIN'!G7)/2+SALAIRES!G7</f>
        <v>0</v>
      </c>
      <c r="H7" s="48">
        <f>SUM('DEB1:FIN'!H7)/2+SALAIRES!H7</f>
        <v>3000</v>
      </c>
    </row>
    <row r="8" spans="1:12" ht="23.1" customHeight="1" thickBot="1" x14ac:dyDescent="0.35">
      <c r="A8" s="6" t="s">
        <v>44</v>
      </c>
      <c r="B8" s="18">
        <f>SUM('DEB1:FIN'!B8)/2+SALAIRES!B8</f>
        <v>0</v>
      </c>
      <c r="C8" s="18">
        <f>SUM('DEB1:FIN'!C8)/2+SALAIRES!C8</f>
        <v>0</v>
      </c>
      <c r="D8" s="48">
        <f>SUM('DEB1:FIN'!D8)/2+SALAIRES!D8</f>
        <v>0</v>
      </c>
      <c r="E8" s="13"/>
      <c r="F8" s="21">
        <f>SUM('DEB1:FIN'!F8)/2+SALAIRES!F8</f>
        <v>0</v>
      </c>
      <c r="G8" s="18">
        <f>SUM('DEB1:FIN'!G8)/2+SALAIRES!G8</f>
        <v>0</v>
      </c>
      <c r="H8" s="48">
        <f>SUM('DEB1:FIN'!H8)/2+SALAIRES!H8</f>
        <v>0</v>
      </c>
    </row>
    <row r="9" spans="1:12" ht="23.1" customHeight="1" thickBot="1" x14ac:dyDescent="0.35">
      <c r="A9" s="6" t="s">
        <v>45</v>
      </c>
      <c r="B9" s="18">
        <f>SUM('DEB1:FIN'!B9)/2+SALAIRES!B9</f>
        <v>700</v>
      </c>
      <c r="C9" s="18">
        <f>SUM('DEB1:FIN'!C9)/2+SALAIRES!C9</f>
        <v>804.72</v>
      </c>
      <c r="D9" s="48">
        <f>SUM('DEB1:FIN'!D9)/2+SALAIRES!D9</f>
        <v>0</v>
      </c>
      <c r="E9" s="13" t="s">
        <v>49</v>
      </c>
      <c r="F9" s="21">
        <f>SUM('DEB1:FIN'!F9)/2+SALAIRES!F9</f>
        <v>0</v>
      </c>
      <c r="G9" s="18">
        <f>SUM('DEB1:FIN'!G9)/2+SALAIRES!G9</f>
        <v>0</v>
      </c>
      <c r="H9" s="48">
        <f>SUM('DEB1:FIN'!H9)/2+SALAIRES!H9</f>
        <v>0</v>
      </c>
    </row>
    <row r="10" spans="1:12" ht="23.1" customHeight="1" thickBot="1" x14ac:dyDescent="0.35">
      <c r="A10" s="6" t="s">
        <v>46</v>
      </c>
      <c r="B10" s="18">
        <f>SUM('DEB1:FIN'!B10)/2+SALAIRES!B10</f>
        <v>18610</v>
      </c>
      <c r="C10" s="18">
        <f>SUM('DEB1:FIN'!C10)/2+SALAIRES!C10</f>
        <v>7184.46</v>
      </c>
      <c r="D10" s="48">
        <f>SUM('DEB1:FIN'!D10)/2+SALAIRES!D10</f>
        <v>8066</v>
      </c>
      <c r="E10" s="13"/>
      <c r="F10" s="21">
        <f>SUM('DEB1:FIN'!F10)/2+SALAIRES!F10</f>
        <v>0</v>
      </c>
      <c r="G10" s="18">
        <f>SUM('DEB1:FIN'!G10)/2+SALAIRES!G10</f>
        <v>0</v>
      </c>
      <c r="H10" s="48">
        <f>SUM('DEB1:FIN'!H10)/2+SALAIRES!H10</f>
        <v>0</v>
      </c>
    </row>
    <row r="11" spans="1:12" ht="23.1" customHeight="1" thickBot="1" x14ac:dyDescent="0.35">
      <c r="A11" s="6" t="s">
        <v>47</v>
      </c>
      <c r="B11" s="18">
        <f>SUM('DEB1:FIN'!B11)/2+SALAIRES!B11</f>
        <v>18150</v>
      </c>
      <c r="C11" s="18">
        <f>SUM('DEB1:FIN'!C11)/2+SALAIRES!C11</f>
        <v>18320.629999999997</v>
      </c>
      <c r="D11" s="48">
        <f>SUM('DEB1:FIN'!D11)/2+SALAIRES!D11</f>
        <v>10590</v>
      </c>
      <c r="E11" s="13" t="s">
        <v>50</v>
      </c>
      <c r="F11" s="21">
        <f>SUM('DEB1:FIN'!F11)/2+SALAIRES!F11</f>
        <v>3000</v>
      </c>
      <c r="G11" s="18">
        <f>SUM('DEB1:FIN'!G11)/2+SALAIRES!G11</f>
        <v>4028.6</v>
      </c>
      <c r="H11" s="48">
        <f>SUM('DEB1:FIN'!H11)/2+SALAIRES!H11</f>
        <v>15000</v>
      </c>
    </row>
    <row r="12" spans="1:12" ht="23.1" customHeight="1" thickBot="1" x14ac:dyDescent="0.35">
      <c r="A12" s="6"/>
      <c r="B12" s="18"/>
      <c r="C12" s="18"/>
      <c r="D12" s="48"/>
      <c r="E12" s="13"/>
      <c r="F12" s="21">
        <f>SUM('DEB1:FIN'!F12)/2+SALAIRES!F12</f>
        <v>0</v>
      </c>
      <c r="G12" s="18">
        <f>SUM('DEB1:FIN'!G12)/2+SALAIRES!G12</f>
        <v>0</v>
      </c>
      <c r="H12" s="48">
        <f>SUM('DEB1:FIN'!H12)/2+SALAIRES!H12</f>
        <v>0</v>
      </c>
    </row>
    <row r="13" spans="1:12" ht="23.1" customHeight="1" thickBot="1" x14ac:dyDescent="0.35">
      <c r="A13" s="32" t="s">
        <v>7</v>
      </c>
      <c r="B13" s="33">
        <f>SUM(B14:B18)</f>
        <v>57793</v>
      </c>
      <c r="C13" s="33">
        <f>SUM(C14:C18)</f>
        <v>60471.57</v>
      </c>
      <c r="D13" s="35">
        <f>SUM('DEB1:FIN'!D13)/2+SALAIRES!D13</f>
        <v>36550</v>
      </c>
      <c r="E13" s="30" t="s">
        <v>5</v>
      </c>
      <c r="F13" s="31">
        <f>SUM(F14:F31)</f>
        <v>209260</v>
      </c>
      <c r="G13" s="33">
        <f>SUM(G14:G31)</f>
        <v>179374.67</v>
      </c>
      <c r="H13" s="35">
        <f>SUM(H14:H31)</f>
        <v>232833.26</v>
      </c>
    </row>
    <row r="14" spans="1:12" ht="23.1" customHeight="1" thickBot="1" x14ac:dyDescent="0.35">
      <c r="A14" s="6" t="s">
        <v>51</v>
      </c>
      <c r="B14" s="18">
        <f>SUM('DEB1:FIN'!B14)/2+SALAIRES!B14</f>
        <v>1100</v>
      </c>
      <c r="C14" s="18">
        <f>SUM('DEB1:FIN'!C14)/2+SALAIRES!C14</f>
        <v>50</v>
      </c>
      <c r="D14" s="48">
        <f>SUM('DEB1:FIN'!D14)/2+SALAIRES!D14</f>
        <v>50</v>
      </c>
      <c r="E14" s="15" t="s">
        <v>6</v>
      </c>
      <c r="F14" s="21">
        <f>SUM('DEB1:FIN'!F14)/2+SALAIRES!F14</f>
        <v>0</v>
      </c>
      <c r="G14" s="18">
        <f>SUM('DEB1:FIN'!G14)/2+SALAIRES!G14</f>
        <v>0</v>
      </c>
      <c r="H14" s="48">
        <f>SUM('DEB1:FIN'!H14)/2+SALAIRES!H14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SUM('DEB1:FIN'!B15)/2+SALAIRES!B15</f>
        <v>47193</v>
      </c>
      <c r="C15" s="18">
        <f>SUM('DEB1:FIN'!C15)/2+SALAIRES!C15</f>
        <v>53347.37</v>
      </c>
      <c r="D15" s="48">
        <f>SUM('DEB1:FIN'!D15)/2+SALAIRES!D15</f>
        <v>30300</v>
      </c>
      <c r="E15" s="15" t="s">
        <v>163</v>
      </c>
      <c r="F15" s="21">
        <f>SUM('DEB1:FIN'!F15)/2+SALAIRES!F15</f>
        <v>98000</v>
      </c>
      <c r="G15" s="18">
        <f>SUM('DEB1:FIN'!G15)/2+SALAIRES!G15</f>
        <v>74245</v>
      </c>
      <c r="H15" s="48">
        <f>SUM('DEB1:FIN'!H15)/2+SALAIRES!H15</f>
        <v>80000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SUM('DEB1:FIN'!B16)/2+SALAIRES!B16</f>
        <v>5500</v>
      </c>
      <c r="C16" s="18">
        <f>SUM('DEB1:FIN'!C16)/2+SALAIRES!C16</f>
        <v>6764.2</v>
      </c>
      <c r="D16" s="48">
        <f>SUM('DEB1:FIN'!D16)/2+SALAIRES!D16</f>
        <v>6200</v>
      </c>
      <c r="E16" s="23" t="s">
        <v>9</v>
      </c>
      <c r="F16" s="21">
        <f>SUM('DEB1:FIN'!F16)/2+SALAIRES!F16</f>
        <v>98000</v>
      </c>
      <c r="G16" s="18">
        <f>SUM('DEB1:FIN'!G16)/2+SALAIRES!G16</f>
        <v>69133</v>
      </c>
      <c r="H16" s="48">
        <f>SUM('DEB1:FIN'!H16)/2+SALAIRES!H16</f>
        <v>55100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SUM('DEB1:FIN'!B17)/2+SALAIRES!B17</f>
        <v>4000</v>
      </c>
      <c r="C17" s="18">
        <f>SUM('DEB1:FIN'!C17)/2+SALAIRES!C17</f>
        <v>310</v>
      </c>
      <c r="D17" s="48">
        <f>SUM('DEB1:FIN'!D17)/2+SALAIRES!D17</f>
        <v>0</v>
      </c>
      <c r="E17" s="23" t="s">
        <v>12</v>
      </c>
      <c r="F17" s="21">
        <f>SUM('DEB1:FIN'!F17)/2+SALAIRES!F17</f>
        <v>0</v>
      </c>
      <c r="G17" s="18">
        <f>SUM('DEB1:FIN'!G17)/2+SALAIRES!G17</f>
        <v>0</v>
      </c>
      <c r="H17" s="48">
        <f>SUM('DEB1:FIN'!H17)/2+SALAIRES!H17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SUM('DEB1:FIN'!B18)/2+SALAIRES!B18</f>
        <v>0</v>
      </c>
      <c r="C18" s="18">
        <f>SUM('DEB1:FIN'!C18)/2+SALAIRES!C18</f>
        <v>0</v>
      </c>
      <c r="D18" s="48">
        <f>SUM('DEB1:FIN'!D18)/2+SALAIRES!D18</f>
        <v>0</v>
      </c>
      <c r="E18" s="45" t="s">
        <v>59</v>
      </c>
      <c r="F18" s="21">
        <f>SUM('DEB1:FIN'!F18)/2+SALAIRES!F18</f>
        <v>0</v>
      </c>
      <c r="G18" s="18">
        <f>SUM('DEB1:FIN'!G18)/2+SALAIRES!G18</f>
        <v>0</v>
      </c>
      <c r="H18" s="48">
        <f>SUM('DEB1:FIN'!H18)/2+SALAIRES!H18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SUM(B20:B27)</f>
        <v>384136</v>
      </c>
      <c r="C19" s="33">
        <f>SUM(C20:C27)</f>
        <v>320681.53000000003</v>
      </c>
      <c r="D19" s="35">
        <f>SUM('DEB1:FIN'!D19)/2+SALAIRES!D19</f>
        <v>326364</v>
      </c>
      <c r="E19" s="23" t="s">
        <v>60</v>
      </c>
      <c r="F19" s="21">
        <f>SUM('DEB1:FIN'!F19)/2+SALAIRES!F19</f>
        <v>0</v>
      </c>
      <c r="G19" s="18">
        <f>SUM('DEB1:FIN'!G19)/2+SALAIRES!G19</f>
        <v>0</v>
      </c>
      <c r="H19" s="48">
        <f>SUM('DEB1:FIN'!H19)/2+SALAIRES!H19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SUM('DEB1:FIN'!B20)/2+SALAIRES!B20</f>
        <v>138524</v>
      </c>
      <c r="C20" s="18">
        <f>SUM('DEB1:FIN'!C20)/2+SALAIRES!C20</f>
        <v>119734.53</v>
      </c>
      <c r="D20" s="48">
        <f>SUM('DEB1:FIN'!D20)/2+SALAIRES!D20</f>
        <v>127694</v>
      </c>
      <c r="E20" s="15"/>
      <c r="F20" s="21">
        <f>SUM('DEB1:FIN'!F20)/2+SALAIRES!F20</f>
        <v>0</v>
      </c>
      <c r="G20" s="18">
        <f>SUM('DEB1:FIN'!G20)/2+SALAIRES!G20</f>
        <v>3376.01</v>
      </c>
      <c r="H20" s="48">
        <f>SUM('DEB1:FIN'!H20)/2+SALAIRES!H20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SUM('DEB1:FIN'!B21)/2+SALAIRES!B21</f>
        <v>39050</v>
      </c>
      <c r="C21" s="18">
        <f>SUM('DEB1:FIN'!C21)/2+SALAIRES!C21</f>
        <v>41599.619999999995</v>
      </c>
      <c r="D21" s="48">
        <f>SUM('DEB1:FIN'!D21)/2+SALAIRES!D21</f>
        <v>32100</v>
      </c>
      <c r="E21" s="15" t="s">
        <v>19</v>
      </c>
      <c r="F21" s="21">
        <f>SUM('DEB1:FIN'!F21)/2+SALAIRES!F21</f>
        <v>0</v>
      </c>
      <c r="G21" s="18">
        <f>SUM('DEB1:FIN'!G21)/2+SALAIRES!G21</f>
        <v>0</v>
      </c>
      <c r="H21" s="48">
        <f>SUM('DEB1:FIN'!H21)/2+SALAIRES!H21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SUM('DEB1:FIN'!B22)/2+SALAIRES!B22</f>
        <v>195048</v>
      </c>
      <c r="C22" s="18">
        <f>SUM('DEB1:FIN'!C22)/2+SALAIRES!C22</f>
        <v>150156.43000000002</v>
      </c>
      <c r="D22" s="48">
        <f>SUM('DEB1:FIN'!D22)/2+SALAIRES!D22</f>
        <v>159150</v>
      </c>
      <c r="E22" s="15"/>
      <c r="F22" s="21">
        <f>SUM('DEB1:FIN'!F22)/2+SALAIRES!F22</f>
        <v>0</v>
      </c>
      <c r="G22" s="18">
        <f>SUM('DEB1:FIN'!G22)/2+SALAIRES!G22</f>
        <v>0</v>
      </c>
      <c r="H22" s="48">
        <f>SUM('DEB1:FIN'!H22)/2+SALAIRES!H22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SUM('DEB1:FIN'!B23)/2+SALAIRES!B23</f>
        <v>0</v>
      </c>
      <c r="C23" s="18">
        <f>SUM('DEB1:FIN'!C23)/2+SALAIRES!C23</f>
        <v>0</v>
      </c>
      <c r="D23" s="48">
        <f>SUM('DEB1:FIN'!D23)/2+SALAIRES!D23</f>
        <v>0</v>
      </c>
      <c r="E23" s="15" t="s">
        <v>61</v>
      </c>
      <c r="F23" s="21">
        <f>SUM('DEB1:FIN'!F23)/2+SALAIRES!F23</f>
        <v>0</v>
      </c>
      <c r="G23" s="18">
        <f>SUM('DEB1:FIN'!G23)/2+SALAIRES!G23</f>
        <v>17666.66</v>
      </c>
      <c r="H23" s="48">
        <f>SUM('DEB1:FIN'!H23)/2+SALAIRES!H23</f>
        <v>7333.2599999999993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SUM('DEB1:FIN'!B24)/2+SALAIRES!B24</f>
        <v>7864</v>
      </c>
      <c r="C24" s="18">
        <f>SUM('DEB1:FIN'!C24)/2+SALAIRES!C24</f>
        <v>7878.4600000000009</v>
      </c>
      <c r="D24" s="48">
        <f>SUM('DEB1:FIN'!D24)/2+SALAIRES!D24</f>
        <v>6100</v>
      </c>
      <c r="E24" s="15"/>
      <c r="F24" s="21">
        <f>SUM('DEB1:FIN'!F24)/2+SALAIRES!F24</f>
        <v>0</v>
      </c>
      <c r="G24" s="18">
        <f>SUM('DEB1:FIN'!G24)/2+SALAIRES!G24</f>
        <v>0</v>
      </c>
      <c r="H24" s="48">
        <f>SUM('DEB1:FIN'!H24)/2+SALAIRES!H24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SUM('DEB1:FIN'!B25)/2+SALAIRES!B25</f>
        <v>550</v>
      </c>
      <c r="C25" s="18">
        <f>SUM('DEB1:FIN'!C25)/2+SALAIRES!C25</f>
        <v>283.49</v>
      </c>
      <c r="D25" s="48">
        <f>SUM('DEB1:FIN'!D25)/2+SALAIRES!D25</f>
        <v>300</v>
      </c>
      <c r="E25" s="15"/>
      <c r="F25" s="21">
        <f>SUM('DEB1:FIN'!F25)/2+SALAIRES!F25</f>
        <v>0</v>
      </c>
      <c r="G25" s="18">
        <f>SUM('DEB1:FIN'!G25)/2+SALAIRES!G25</f>
        <v>0</v>
      </c>
      <c r="H25" s="48">
        <f>SUM('DEB1:FIN'!H25)/2+SALAIRES!H25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SUM('DEB1:FIN'!B26)/2+SALAIRES!B26</f>
        <v>3100</v>
      </c>
      <c r="C26" s="18">
        <f>SUM('DEB1:FIN'!C26)/2+SALAIRES!C26</f>
        <v>1029</v>
      </c>
      <c r="D26" s="48">
        <f>SUM('DEB1:FIN'!D26)/2+SALAIRES!D26</f>
        <v>1020</v>
      </c>
      <c r="E26" s="15" t="s">
        <v>62</v>
      </c>
      <c r="F26" s="21">
        <f>SUM('DEB1:FIN'!F26)/2+SALAIRES!F26</f>
        <v>0</v>
      </c>
      <c r="G26" s="18">
        <f>SUM('DEB1:FIN'!G26)/2+SALAIRES!G26</f>
        <v>0</v>
      </c>
      <c r="H26" s="48">
        <f>SUM('DEB1:FIN'!H26)/2+SALAIRES!H26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SUM('DEB1:FIN'!B27)/2+SALAIRES!B27</f>
        <v>0</v>
      </c>
      <c r="C27" s="18">
        <f>SUM('DEB1:FIN'!C27)/2+SALAIRES!C27</f>
        <v>0</v>
      </c>
      <c r="D27" s="48">
        <f>SUM('DEB1:FIN'!D27)/2+SALAIRES!D27</f>
        <v>0</v>
      </c>
      <c r="E27" s="15" t="s">
        <v>63</v>
      </c>
      <c r="F27" s="21">
        <f>SUM('DEB1:FIN'!F27)/2+SALAIRES!F27</f>
        <v>0</v>
      </c>
      <c r="G27" s="18">
        <f>SUM('DEB1:FIN'!G27)/2+SALAIRES!G27</f>
        <v>0</v>
      </c>
      <c r="H27" s="48">
        <f>SUM('DEB1:FIN'!H27)/2+SALAIRES!H27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5350</v>
      </c>
      <c r="C28" s="33">
        <f>SUM(C29:C31)</f>
        <v>5934.98</v>
      </c>
      <c r="D28" s="35">
        <f>SUM('DEB1:FIN'!D28)/2+SALAIRES!D28</f>
        <v>6611</v>
      </c>
      <c r="E28" s="15" t="s">
        <v>64</v>
      </c>
      <c r="F28" s="21">
        <f>SUM('DEB1:FIN'!F28)/2+SALAIRES!F28</f>
        <v>6200</v>
      </c>
      <c r="G28" s="18">
        <f>SUM('DEB1:FIN'!G28)/2+SALAIRES!G28</f>
        <v>0</v>
      </c>
      <c r="H28" s="48">
        <f>SUM('DEB1:FIN'!H28)/2+SALAIRES!H28</f>
        <v>1400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SUM('DEB1:FIN'!B29)/2+SALAIRES!B29</f>
        <v>4500</v>
      </c>
      <c r="C29" s="18">
        <f>SUM('DEB1:FIN'!C29)/2+SALAIRES!C29</f>
        <v>4278.79</v>
      </c>
      <c r="D29" s="48">
        <f>SUM('DEB1:FIN'!D29)/2+SALAIRES!D29</f>
        <v>6100</v>
      </c>
      <c r="E29" s="15" t="s">
        <v>15</v>
      </c>
      <c r="F29" s="21">
        <f>SUM('DEB1:FIN'!F29)/2+SALAIRES!F29</f>
        <v>0</v>
      </c>
      <c r="G29" s="18">
        <f>SUM('DEB1:FIN'!G29)/2+SALAIRES!G29</f>
        <v>0</v>
      </c>
      <c r="H29" s="48">
        <f>SUM('DEB1:FIN'!H29)/2+SALAIRES!H29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SUM('DEB1:FIN'!B30)/2+SALAIRES!B30</f>
        <v>850</v>
      </c>
      <c r="C30" s="18">
        <f>SUM('DEB1:FIN'!C30)/2+SALAIRES!C30</f>
        <v>1656.19</v>
      </c>
      <c r="D30" s="48">
        <f>SUM('DEB1:FIN'!D30)/2+SALAIRES!D30</f>
        <v>511</v>
      </c>
      <c r="E30" s="15" t="s">
        <v>76</v>
      </c>
      <c r="F30" s="21">
        <f>SUM('DEB1:FIN'!F30)/2+SALAIRES!F30</f>
        <v>7060</v>
      </c>
      <c r="G30" s="18">
        <f>SUM('DEB1:FIN'!G30)/2+SALAIRES!G30</f>
        <v>14954</v>
      </c>
      <c r="H30" s="48">
        <f>SUM('DEB1:FIN'!H30)/2+SALAIRES!H30</f>
        <v>89000</v>
      </c>
      <c r="J30" s="49"/>
      <c r="K30" s="50"/>
      <c r="L30" s="50"/>
    </row>
    <row r="31" spans="1:12" ht="23.1" customHeight="1" thickBot="1" x14ac:dyDescent="0.35">
      <c r="A31" s="6"/>
      <c r="B31" s="18">
        <f>SUM('DEB1:FIN'!B31)/2+SALAIRES!B31</f>
        <v>0</v>
      </c>
      <c r="C31" s="18">
        <f>SUM('DEB1:FIN'!C31)/2+SALAIRES!C31</f>
        <v>0</v>
      </c>
      <c r="D31" s="48">
        <f>SUM('DEB1:FIN'!D31)/2+SALAIRES!D31</f>
        <v>0</v>
      </c>
      <c r="E31" s="15"/>
      <c r="F31" s="21">
        <f>SUM('DEB1:FIN'!F31)/2+SALAIRES!F31</f>
        <v>0</v>
      </c>
      <c r="G31" s="18">
        <f>SUM('DEB1:FIN'!G31)/2+SALAIRES!G31</f>
        <v>0</v>
      </c>
      <c r="H31" s="48">
        <f>SUM('DEB1:FIN'!H31)/2+SALAIRES!H31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322500</v>
      </c>
      <c r="C32" s="33">
        <f>SUM(C33:C35)</f>
        <v>320423.82999999996</v>
      </c>
      <c r="D32" s="35">
        <f>SUM('DEB1:FIN'!D32)/2+SALAIRES!D32</f>
        <v>301369</v>
      </c>
      <c r="E32" s="30" t="s">
        <v>24</v>
      </c>
      <c r="F32" s="31">
        <f>+F33+F34+F35</f>
        <v>577345</v>
      </c>
      <c r="G32" s="33">
        <f>+G33+G34+G35</f>
        <v>515047.43000000005</v>
      </c>
      <c r="H32" s="35">
        <f>+H33+H34+H35</f>
        <v>595527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SUM('DEB1:FIN'!B33)/2+SALAIRES!B33</f>
        <v>231000</v>
      </c>
      <c r="C33" s="18">
        <f>SUM('DEB1:FIN'!C33)/2+SALAIRES!C33</f>
        <v>233402.94999999998</v>
      </c>
      <c r="D33" s="48">
        <f>SUM('DEB1:FIN'!D33)/2+SALAIRES!D33</f>
        <v>219989</v>
      </c>
      <c r="E33" s="15" t="s">
        <v>65</v>
      </c>
      <c r="F33" s="21">
        <f>SUM('DEB1:FIN'!F33)/2+SALAIRES!F33</f>
        <v>484600</v>
      </c>
      <c r="G33" s="18">
        <f>SUM('DEB1:FIN'!G33)/2+SALAIRES!G33</f>
        <v>429284.69</v>
      </c>
      <c r="H33" s="48">
        <f>SUM('DEB1:FIN'!H33)/2+SALAIRES!H33</f>
        <v>472467</v>
      </c>
      <c r="K33" s="50"/>
      <c r="L33" s="50"/>
    </row>
    <row r="34" spans="1:12" ht="23.1" customHeight="1" thickBot="1" x14ac:dyDescent="0.35">
      <c r="A34" s="6" t="s">
        <v>21</v>
      </c>
      <c r="B34" s="18">
        <f>SUM('DEB1:FIN'!B34)/2+SALAIRES!B34</f>
        <v>70000</v>
      </c>
      <c r="C34" s="18">
        <f>SUM('DEB1:FIN'!C34)/2+SALAIRES!C34</f>
        <v>77242.34</v>
      </c>
      <c r="D34" s="48">
        <f>SUM('DEB1:FIN'!D34)/2+SALAIRES!D34</f>
        <v>75000</v>
      </c>
      <c r="E34" s="15" t="s">
        <v>88</v>
      </c>
      <c r="F34" s="21">
        <f>SUM('DEB1:FIN'!F34)/2+SALAIRES!F34</f>
        <v>92745</v>
      </c>
      <c r="G34" s="18">
        <f>SUM('DEB1:FIN'!G34)/2+SALAIRES!G34</f>
        <v>75091.460000000021</v>
      </c>
      <c r="H34" s="48">
        <f>SUM('DEB1:FIN'!H34)/2+SALAIRES!H34</f>
        <v>113060</v>
      </c>
      <c r="K34" s="50"/>
      <c r="L34" s="50"/>
    </row>
    <row r="35" spans="1:12" ht="23.1" customHeight="1" thickBot="1" x14ac:dyDescent="0.35">
      <c r="A35" s="6" t="s">
        <v>22</v>
      </c>
      <c r="B35" s="18">
        <f>SUM('DEB1:FIN'!B35)/2+SALAIRES!B35</f>
        <v>21500</v>
      </c>
      <c r="C35" s="18">
        <f>SUM('DEB1:FIN'!C35)/2+SALAIRES!C35</f>
        <v>9778.5400000000009</v>
      </c>
      <c r="D35" s="48">
        <f>D36</f>
        <v>75400</v>
      </c>
      <c r="E35" s="15"/>
      <c r="F35" s="21">
        <f>SUM('DEB1:FIN'!F35)/2+SALAIRES!F35</f>
        <v>0</v>
      </c>
      <c r="G35" s="18">
        <f>SUM('DEB1:FIN'!G35)/2+SALAIRES!G35</f>
        <v>10671.28</v>
      </c>
      <c r="H35" s="48">
        <f>SUM('DEB1:FIN'!H35)/2+SALAIRES!H35</f>
        <v>10000</v>
      </c>
      <c r="K35" s="50"/>
      <c r="L35" s="50"/>
    </row>
    <row r="36" spans="1:12" ht="23.1" customHeight="1" thickBot="1" x14ac:dyDescent="0.35">
      <c r="A36" s="32" t="s">
        <v>23</v>
      </c>
      <c r="B36" s="31">
        <f>B37</f>
        <v>35300</v>
      </c>
      <c r="C36" s="31">
        <f>C37</f>
        <v>50434.59</v>
      </c>
      <c r="D36" s="35">
        <f>SUM('DEB1:FIN'!D36)/2+SALAIRES!D36</f>
        <v>75400</v>
      </c>
      <c r="E36" s="37" t="s">
        <v>27</v>
      </c>
      <c r="F36" s="31">
        <f>F37</f>
        <v>4000</v>
      </c>
      <c r="G36" s="33">
        <f>G37</f>
        <v>4669.97</v>
      </c>
      <c r="H36" s="35">
        <f>H37</f>
        <v>5500</v>
      </c>
      <c r="K36" s="50"/>
      <c r="L36" s="50"/>
    </row>
    <row r="37" spans="1:12" ht="23.1" customHeight="1" thickBot="1" x14ac:dyDescent="0.35">
      <c r="A37" s="38"/>
      <c r="B37" s="18">
        <f>SUM('DEB1:FIN'!B37)/2+SALAIRES!B37</f>
        <v>35300</v>
      </c>
      <c r="C37" s="18">
        <f>SUM('DEB1:FIN'!C37)/2+SALAIRES!C37</f>
        <v>50434.59</v>
      </c>
      <c r="D37" s="48">
        <f>SUM('DEB1:FIN'!D37)/2+SALAIRES!D37</f>
        <v>75400</v>
      </c>
      <c r="E37" s="38"/>
      <c r="F37" s="21">
        <f>SUM('DEB1:FIN'!F37)/2+SALAIRES!F37</f>
        <v>4000</v>
      </c>
      <c r="G37" s="18">
        <f>SUM('DEB1:FIN'!G37)/2+SALAIRES!G37</f>
        <v>4669.97</v>
      </c>
      <c r="H37" s="48">
        <f>SUM('DEB1:FIN'!H37)/2+SALAIRES!H37</f>
        <v>5500</v>
      </c>
      <c r="K37" s="50"/>
      <c r="L37" s="50"/>
    </row>
    <row r="38" spans="1:12" ht="23.1" customHeight="1" thickBot="1" x14ac:dyDescent="0.35">
      <c r="A38" s="43" t="s">
        <v>25</v>
      </c>
      <c r="B38" s="35">
        <f>SUM('DEB1:FIN'!B38)/2+SALAIRES!B38</f>
        <v>0</v>
      </c>
      <c r="C38" s="35">
        <f>SUM('DEB1:FIN'!C38)/2+SALAIRES!C38</f>
        <v>0</v>
      </c>
      <c r="D38" s="35">
        <f>SUM('DEB1:FIN'!D38)/2+SALAIRES!D38</f>
        <v>0</v>
      </c>
      <c r="E38" s="42" t="s">
        <v>69</v>
      </c>
      <c r="F38" s="35">
        <f>SUM('DEB1:FIN'!F38)/2+SALAIRES!F38</f>
        <v>10500</v>
      </c>
      <c r="G38" s="65">
        <f>SUM('DEB1:FIN'!G38)/2+SALAIRES!G38</f>
        <v>15238.989999999998</v>
      </c>
      <c r="H38" s="35">
        <f>SUM('DEB1:FIN'!H38)/2+SALAIRES!H38</f>
        <v>4139.74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SUM('DEB1:FIN'!B39)/2+SALAIRES!B39</f>
        <v>0</v>
      </c>
      <c r="C39" s="31">
        <f>SUM('DEB1:FIN'!C39)/2+SALAIRES!C39</f>
        <v>24613.600000000002</v>
      </c>
      <c r="D39" s="35">
        <f>SUM('DEB1:FIN'!D39)/2+SALAIRES!D39</f>
        <v>0</v>
      </c>
      <c r="E39" s="44" t="s">
        <v>29</v>
      </c>
      <c r="F39" s="31">
        <f>SUM('DEB1:FIN'!F39)/2+SALAIRES!F39</f>
        <v>59300</v>
      </c>
      <c r="G39" s="33">
        <f>SUM('DEB1:FIN'!G39)/2+SALAIRES!G39</f>
        <v>43210.11</v>
      </c>
      <c r="H39" s="35">
        <f>SUM('DEB1:FIN'!H39)/2+SALAIRES!H39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SUM('DEB1:FIN'!B40)/2+SALAIRES!B40</f>
        <v>12300</v>
      </c>
      <c r="C40" s="33">
        <f>SUM('DEB1:FIN'!C40)/2+SALAIRES!C40</f>
        <v>14096.69</v>
      </c>
      <c r="D40" s="35">
        <f>SUM('DEB1:FIN'!D40)/2+SALAIRES!D40</f>
        <v>15000</v>
      </c>
      <c r="E40" s="37" t="s">
        <v>58</v>
      </c>
      <c r="F40" s="31">
        <f>SUM('DEB1:FIN'!F40)/2+SALAIRES!F40</f>
        <v>11000</v>
      </c>
      <c r="G40" s="33">
        <f>SUM('DEB1:FIN'!G40)/2+SALAIRES!G40</f>
        <v>17875.689999999999</v>
      </c>
      <c r="H40" s="35">
        <f>SUM('DEB1:FIN'!H40)/2+SALAIRES!H40</f>
        <v>7500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881405</v>
      </c>
      <c r="C41" s="20">
        <f>C5</f>
        <v>875248.04999999981</v>
      </c>
      <c r="D41" s="20">
        <f>D5</f>
        <v>863500</v>
      </c>
      <c r="E41" s="16" t="s">
        <v>31</v>
      </c>
      <c r="F41" s="28">
        <f>F5</f>
        <v>881405</v>
      </c>
      <c r="G41" s="20">
        <f>G5</f>
        <v>779445.46</v>
      </c>
      <c r="H41" s="75">
        <f>H5</f>
        <v>863500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160000</v>
      </c>
      <c r="C42" s="19">
        <f>SUM(C43:C46)</f>
        <v>0</v>
      </c>
      <c r="D42" s="27">
        <f>SUM('DEB1:FIN'!D42)/2+SALAIRES!D42</f>
        <v>36500</v>
      </c>
      <c r="E42" s="14" t="s">
        <v>33</v>
      </c>
      <c r="F42" s="27">
        <f>SUM(F43:F46)</f>
        <v>160000</v>
      </c>
      <c r="G42" s="67">
        <f>SUM(G43:G46)</f>
        <v>0</v>
      </c>
      <c r="H42" s="27">
        <f>SUM('DEB1:FIN'!H42)/2+SALAIRES!H42</f>
        <v>36500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SUM('DEB1:FIN'!B43)</f>
        <v>0</v>
      </c>
      <c r="C43" s="18">
        <f>SUM('DEB1:FIN'!C43)</f>
        <v>0</v>
      </c>
      <c r="D43" s="48">
        <f>SUM('DEB1:FIN'!D43)/2+SALAIRES!D43</f>
        <v>0</v>
      </c>
      <c r="E43" s="15" t="s">
        <v>35</v>
      </c>
      <c r="F43" s="21">
        <f t="shared" ref="F43:H46" si="0">B43</f>
        <v>0</v>
      </c>
      <c r="G43" s="18">
        <f t="shared" si="0"/>
        <v>0</v>
      </c>
      <c r="H43" s="48">
        <f>SUM('DEB1:FIN'!H43)/2+SALAIRES!H43</f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v>39000</v>
      </c>
      <c r="C44" s="18">
        <f>SUM('DEB1:FIN'!C44)</f>
        <v>0</v>
      </c>
      <c r="D44" s="48">
        <f>SUM('DEB1:FIN'!D44)/2+SALAIRES!D44</f>
        <v>36500</v>
      </c>
      <c r="E44" s="15" t="s">
        <v>37</v>
      </c>
      <c r="F44" s="21">
        <f t="shared" si="0"/>
        <v>39000</v>
      </c>
      <c r="G44" s="18">
        <f t="shared" si="0"/>
        <v>0</v>
      </c>
      <c r="H44" s="48">
        <f>SUM('DEB1:FIN'!H44)/2+SALAIRES!H44</f>
        <v>36500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SUM('DEB1:FIN'!B45)</f>
        <v>0</v>
      </c>
      <c r="C45" s="18">
        <f>SUM('DEB1:FIN'!C45)</f>
        <v>0</v>
      </c>
      <c r="D45" s="48">
        <f>SUM('DEB1:FIN'!D45)/2+SALAIRES!D45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48">
        <f>SUM('DEB1:FIN'!H45)/2+SALAIRES!H45</f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44000+11000+11000+33000+22000</f>
        <v>121000</v>
      </c>
      <c r="C46" s="18">
        <f>SUM('DEB1:FIN'!C46)</f>
        <v>0</v>
      </c>
      <c r="D46" s="48">
        <f>SUM('DEB1:FIN'!D46)/2+SALAIRES!D46</f>
        <v>0</v>
      </c>
      <c r="E46" s="15" t="s">
        <v>40</v>
      </c>
      <c r="F46" s="21">
        <f t="shared" si="0"/>
        <v>121000</v>
      </c>
      <c r="G46" s="18">
        <f t="shared" si="0"/>
        <v>0</v>
      </c>
      <c r="H46" s="48">
        <f>SUM('DEB1:FIN'!H46)/2+SALAIRES!H46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1041405</v>
      </c>
      <c r="C47" s="20">
        <f>C41+C42</f>
        <v>875248.04999999981</v>
      </c>
      <c r="D47" s="20">
        <f>D41+D42</f>
        <v>900000</v>
      </c>
      <c r="E47" s="17" t="s">
        <v>41</v>
      </c>
      <c r="F47" s="28">
        <f>F41+F42</f>
        <v>1041405</v>
      </c>
      <c r="G47" s="20">
        <f>G41+G42</f>
        <v>779445.46</v>
      </c>
      <c r="H47" s="75">
        <f>H41+H42</f>
        <v>900000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2:12" ht="15.75" customHeight="1" x14ac:dyDescent="0.3">
      <c r="E49" s="10" t="s">
        <v>42</v>
      </c>
      <c r="F49" s="29">
        <f>B41-F41</f>
        <v>0</v>
      </c>
      <c r="G49" s="29">
        <f>C41-G41</f>
        <v>95802.589999999851</v>
      </c>
      <c r="H49" s="29">
        <f>D41-H41</f>
        <v>0</v>
      </c>
      <c r="J49" s="49"/>
      <c r="K49" s="50"/>
      <c r="L49" s="50"/>
    </row>
    <row r="50" spans="2:12" ht="16.8" x14ac:dyDescent="0.3">
      <c r="B50" s="29"/>
      <c r="G50" s="29"/>
      <c r="H50" s="29"/>
      <c r="J50" s="49"/>
      <c r="K50" s="50"/>
      <c r="L50" s="50"/>
    </row>
    <row r="51" spans="2:12" ht="16.8" x14ac:dyDescent="0.3">
      <c r="B51" s="29"/>
      <c r="F51" s="29"/>
      <c r="G51" s="29"/>
      <c r="H51" s="29"/>
      <c r="J51" s="49"/>
      <c r="K51" s="50"/>
      <c r="L51" s="50"/>
    </row>
    <row r="52" spans="2:12" ht="16.8" x14ac:dyDescent="0.3">
      <c r="J52" s="49"/>
      <c r="K52" s="50"/>
      <c r="L52" s="50"/>
    </row>
    <row r="53" spans="2:12" ht="16.8" x14ac:dyDescent="0.3">
      <c r="C53" s="29"/>
      <c r="D53" s="29"/>
      <c r="J53" s="49"/>
      <c r="K53" s="50"/>
      <c r="L53" s="50"/>
    </row>
    <row r="54" spans="2:12" ht="16.8" x14ac:dyDescent="0.3">
      <c r="C54" s="29"/>
      <c r="D54" s="29"/>
      <c r="G54" s="29"/>
      <c r="H54" s="29"/>
      <c r="J54" s="49"/>
      <c r="K54" s="50"/>
      <c r="L54" s="50"/>
    </row>
    <row r="55" spans="2:12" ht="16.8" x14ac:dyDescent="0.3">
      <c r="J55" s="49"/>
      <c r="K55" s="50"/>
      <c r="L55" s="50"/>
    </row>
    <row r="56" spans="2:12" ht="16.8" x14ac:dyDescent="0.3">
      <c r="J56" s="49"/>
      <c r="K56" s="50"/>
      <c r="L56" s="50"/>
    </row>
    <row r="57" spans="2:12" ht="16.8" x14ac:dyDescent="0.3">
      <c r="J57" s="49"/>
      <c r="K57" s="50"/>
      <c r="L57" s="50"/>
    </row>
    <row r="58" spans="2:12" ht="16.8" x14ac:dyDescent="0.3">
      <c r="J58" s="49"/>
      <c r="K58" s="50"/>
      <c r="L58" s="50"/>
    </row>
    <row r="59" spans="2:12" ht="16.8" x14ac:dyDescent="0.3">
      <c r="J59" s="49"/>
      <c r="K59" s="50"/>
      <c r="L59" s="50"/>
    </row>
    <row r="60" spans="2:12" ht="16.8" x14ac:dyDescent="0.3">
      <c r="J60" s="49"/>
      <c r="K60" s="50"/>
      <c r="L60" s="50"/>
    </row>
    <row r="61" spans="2:12" ht="16.8" x14ac:dyDescent="0.3">
      <c r="J61" s="49"/>
      <c r="K61" s="50"/>
      <c r="L61" s="50"/>
    </row>
    <row r="62" spans="2:12" ht="16.8" x14ac:dyDescent="0.3">
      <c r="J62" s="49"/>
      <c r="K62" s="50"/>
      <c r="L62" s="50"/>
    </row>
    <row r="63" spans="2:12" ht="16.8" x14ac:dyDescent="0.3">
      <c r="J63" s="49"/>
      <c r="K63" s="50"/>
      <c r="L63" s="50"/>
    </row>
    <row r="64" spans="2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3">
    <mergeCell ref="B3:C3"/>
    <mergeCell ref="F3:G3"/>
    <mergeCell ref="A2:H2"/>
  </mergeCells>
  <pageMargins left="0" right="0" top="0" bottom="0" header="0.31496062992125984" footer="0.31496062992125984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C34" workbookViewId="0">
      <selection activeCell="H34" sqref="H34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101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69100</v>
      </c>
      <c r="C5" s="18">
        <f>C6+C13+C19+C28+C32+C36+C38+C39+C40</f>
        <v>70560.81</v>
      </c>
      <c r="D5" s="18">
        <f>D6+D13+D19+D28+D32+D36+D38+D39+D40</f>
        <v>58400</v>
      </c>
      <c r="E5" s="12" t="s">
        <v>3</v>
      </c>
      <c r="F5" s="21">
        <f>F6+F13+F32+F36+F38+F39+F40</f>
        <v>18100</v>
      </c>
      <c r="G5" s="68">
        <f>G6+G13+G32+G36+G38+G39+G40</f>
        <v>16100</v>
      </c>
      <c r="H5" s="48">
        <f>H6+H13+H32+H36+H38+H39+H40</f>
        <v>18200</v>
      </c>
    </row>
    <row r="6" spans="1:12" ht="23.1" customHeight="1" thickBot="1" x14ac:dyDescent="0.35">
      <c r="A6" s="43" t="s">
        <v>4</v>
      </c>
      <c r="B6" s="35">
        <f>SUM(B7:B12)</f>
        <v>7700</v>
      </c>
      <c r="C6" s="35">
        <f>SUM(C7:C12)</f>
        <v>11880.89</v>
      </c>
      <c r="D6" s="35">
        <f>SUM(D7:D12)</f>
        <v>8500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SUM('DEB1:FIN1'!B7)</f>
        <v>7300</v>
      </c>
      <c r="C7" s="18">
        <f>SUM('DEB1:FIN1'!C7)</f>
        <v>10754.67</v>
      </c>
      <c r="D7" s="18">
        <f>SUM('DEB1:FIN1'!D7)</f>
        <v>8100</v>
      </c>
      <c r="E7" s="13" t="s">
        <v>48</v>
      </c>
      <c r="F7" s="21">
        <f>SUM('DEB1:FIN1'!F7)</f>
        <v>0</v>
      </c>
      <c r="G7" s="18">
        <f>SUM('DEB1:FIN1'!G7)</f>
        <v>0</v>
      </c>
      <c r="H7" s="21">
        <f>SUM('DEB1:FIN1'!H7)</f>
        <v>0</v>
      </c>
    </row>
    <row r="8" spans="1:12" ht="23.1" customHeight="1" thickBot="1" x14ac:dyDescent="0.35">
      <c r="A8" s="6" t="s">
        <v>44</v>
      </c>
      <c r="B8" s="18">
        <f>SUM('DEB1:FIN1'!B8)</f>
        <v>0</v>
      </c>
      <c r="C8" s="18">
        <f>SUM('DEB1:FIN1'!C8)</f>
        <v>0</v>
      </c>
      <c r="D8" s="18">
        <f>SUM('DEB1:FIN1'!D8)</f>
        <v>0</v>
      </c>
      <c r="E8" s="13"/>
      <c r="F8" s="21">
        <f>SUM('DEB1:FIN1'!F8)</f>
        <v>0</v>
      </c>
      <c r="G8" s="18">
        <f>SUM('DEB1:FIN1'!G8)</f>
        <v>0</v>
      </c>
      <c r="H8" s="21">
        <f>SUM('DEB1:FIN1'!H8)</f>
        <v>0</v>
      </c>
    </row>
    <row r="9" spans="1:12" ht="23.1" customHeight="1" thickBot="1" x14ac:dyDescent="0.35">
      <c r="A9" s="6" t="s">
        <v>45</v>
      </c>
      <c r="B9" s="18">
        <f>SUM('DEB1:FIN1'!B9)</f>
        <v>0</v>
      </c>
      <c r="C9" s="18">
        <f>SUM('DEB1:FIN1'!C9)</f>
        <v>0</v>
      </c>
      <c r="D9" s="18">
        <f>SUM('DEB1:FIN1'!D9)</f>
        <v>0</v>
      </c>
      <c r="E9" s="13" t="s">
        <v>49</v>
      </c>
      <c r="F9" s="21">
        <f>SUM('DEB1:FIN1'!F9)</f>
        <v>0</v>
      </c>
      <c r="G9" s="18">
        <f>SUM('DEB1:FIN1'!G9)</f>
        <v>0</v>
      </c>
      <c r="H9" s="21">
        <f>SUM('DEB1:FIN1'!H9)</f>
        <v>0</v>
      </c>
    </row>
    <row r="10" spans="1:12" ht="23.1" customHeight="1" thickBot="1" x14ac:dyDescent="0.35">
      <c r="A10" s="6" t="s">
        <v>46</v>
      </c>
      <c r="B10" s="18">
        <f>SUM('DEB1:FIN1'!B10)</f>
        <v>300</v>
      </c>
      <c r="C10" s="18">
        <f>SUM('DEB1:FIN1'!C10)</f>
        <v>189</v>
      </c>
      <c r="D10" s="18">
        <f>SUM('DEB1:FIN1'!D10)</f>
        <v>0</v>
      </c>
      <c r="E10" s="13"/>
      <c r="F10" s="21">
        <f>SUM('DEB1:FIN1'!F10)</f>
        <v>0</v>
      </c>
      <c r="G10" s="18">
        <f>SUM('DEB1:FIN1'!G10)</f>
        <v>0</v>
      </c>
      <c r="H10" s="21">
        <f>SUM('DEB1:FIN1'!H10)</f>
        <v>0</v>
      </c>
    </row>
    <row r="11" spans="1:12" ht="23.1" customHeight="1" thickBot="1" x14ac:dyDescent="0.35">
      <c r="A11" s="6" t="s">
        <v>47</v>
      </c>
      <c r="B11" s="18">
        <f>SUM('DEB1:FIN1'!B11)</f>
        <v>100</v>
      </c>
      <c r="C11" s="18">
        <f>SUM('DEB1:FIN1'!C11)</f>
        <v>937.22</v>
      </c>
      <c r="D11" s="18">
        <f>SUM('DEB1:FIN1'!D11)</f>
        <v>400</v>
      </c>
      <c r="E11" s="13" t="s">
        <v>50</v>
      </c>
      <c r="F11" s="21">
        <f>SUM('DEB1:FIN1'!F11)</f>
        <v>0</v>
      </c>
      <c r="G11" s="18">
        <f>SUM('DEB1:FIN1'!G11)</f>
        <v>0</v>
      </c>
      <c r="H11" s="21">
        <f>SUM('DEB1:FIN1'!H11)</f>
        <v>0</v>
      </c>
    </row>
    <row r="12" spans="1:12" ht="23.1" customHeight="1" thickBot="1" x14ac:dyDescent="0.35">
      <c r="A12" s="6"/>
      <c r="B12" s="18">
        <f>SUM('DEB1:FIN1'!B12)</f>
        <v>0</v>
      </c>
      <c r="C12" s="18">
        <f>SUM('DEB1:FIN1'!C12)</f>
        <v>0</v>
      </c>
      <c r="D12" s="18">
        <f>SUM('DEB1:FIN1'!D12)</f>
        <v>0</v>
      </c>
      <c r="E12" s="13"/>
      <c r="F12" s="21">
        <f>SUM('DEB1:FIN1'!F12)</f>
        <v>0</v>
      </c>
      <c r="G12" s="18">
        <f>SUM('DEB1:FIN1'!G12)</f>
        <v>0</v>
      </c>
      <c r="H12" s="21">
        <f>SUM('DEB1:FIN1'!H12)</f>
        <v>0</v>
      </c>
    </row>
    <row r="13" spans="1:12" ht="23.1" customHeight="1" thickBot="1" x14ac:dyDescent="0.35">
      <c r="A13" s="32" t="s">
        <v>7</v>
      </c>
      <c r="B13" s="33">
        <f>SUM(B14:B18)</f>
        <v>2700</v>
      </c>
      <c r="C13" s="33">
        <f>SUM(C14:C18)</f>
        <v>6305.52</v>
      </c>
      <c r="D13" s="33">
        <f>SUM(D14:D18)</f>
        <v>3550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2" ht="23.1" customHeight="1" thickBot="1" x14ac:dyDescent="0.35">
      <c r="A14" s="6" t="s">
        <v>51</v>
      </c>
      <c r="B14" s="18">
        <f>SUM('DEB1:FIN1'!B14)</f>
        <v>0</v>
      </c>
      <c r="C14" s="18">
        <f>SUM('DEB1:FIN1'!C14)</f>
        <v>50</v>
      </c>
      <c r="D14" s="18">
        <f>SUM('DEB1:FIN1'!D14)</f>
        <v>50</v>
      </c>
      <c r="E14" s="15" t="s">
        <v>6</v>
      </c>
      <c r="F14" s="21">
        <f>SUM('DEB1:FIN1'!F14)</f>
        <v>0</v>
      </c>
      <c r="G14" s="18">
        <f>SUM('DEB1:FIN1'!G14)</f>
        <v>0</v>
      </c>
      <c r="H14" s="21">
        <f>SUM('DEB1:FIN1'!H14)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SUM('DEB1:FIN1'!B15)</f>
        <v>2700</v>
      </c>
      <c r="C15" s="18">
        <f>SUM('DEB1:FIN1'!C15)</f>
        <v>6255.52</v>
      </c>
      <c r="D15" s="18">
        <f>SUM('DEB1:FIN1'!D15)</f>
        <v>3500</v>
      </c>
      <c r="E15" s="15" t="s">
        <v>163</v>
      </c>
      <c r="F15" s="21">
        <f>SUM('DEB1:FIN1'!F15)</f>
        <v>0</v>
      </c>
      <c r="G15" s="18">
        <f>SUM('DEB1:FIN1'!G15)</f>
        <v>0</v>
      </c>
      <c r="H15" s="21">
        <f>SUM('DEB1:FIN1'!H15)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SUM('DEB1:FIN1'!B16)</f>
        <v>0</v>
      </c>
      <c r="C16" s="18">
        <f>SUM('DEB1:FIN1'!C16)</f>
        <v>0</v>
      </c>
      <c r="D16" s="18">
        <f>SUM('DEB1:FIN1'!D16)</f>
        <v>0</v>
      </c>
      <c r="E16" s="23" t="s">
        <v>9</v>
      </c>
      <c r="F16" s="21">
        <f>SUM('DEB1:FIN1'!F16)</f>
        <v>0</v>
      </c>
      <c r="G16" s="18">
        <f>SUM('DEB1:FIN1'!G16)</f>
        <v>0</v>
      </c>
      <c r="H16" s="21">
        <f>SUM('DEB1:FIN1'!H16)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SUM('DEB1:FIN1'!B17)</f>
        <v>0</v>
      </c>
      <c r="C17" s="18">
        <f>SUM('DEB1:FIN1'!C17)</f>
        <v>0</v>
      </c>
      <c r="D17" s="18">
        <f>SUM('DEB1:FIN1'!D17)</f>
        <v>0</v>
      </c>
      <c r="E17" s="23" t="s">
        <v>12</v>
      </c>
      <c r="F17" s="21">
        <f>SUM('DEB1:FIN1'!F17)</f>
        <v>0</v>
      </c>
      <c r="G17" s="18">
        <f>SUM('DEB1:FIN1'!G17)</f>
        <v>0</v>
      </c>
      <c r="H17" s="21">
        <f>SUM('DEB1:FIN1'!H17)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SUM('DEB1:FIN1'!B18)</f>
        <v>0</v>
      </c>
      <c r="C18" s="18">
        <f>SUM('DEB1:FIN1'!C18)</f>
        <v>0</v>
      </c>
      <c r="D18" s="18">
        <f>SUM('DEB1:FIN1'!D18)</f>
        <v>0</v>
      </c>
      <c r="E18" s="45" t="s">
        <v>59</v>
      </c>
      <c r="F18" s="21">
        <f>SUM('DEB1:FIN1'!F18)</f>
        <v>0</v>
      </c>
      <c r="G18" s="18">
        <f>SUM('DEB1:FIN1'!G18)</f>
        <v>0</v>
      </c>
      <c r="H18" s="21">
        <f>SUM('DEB1:FIN1'!H18)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SUM('DEB1:FIN1'!B19)</f>
        <v>58700</v>
      </c>
      <c r="C19" s="33">
        <f>SUM('DEB1:FIN1'!C19)</f>
        <v>50374.399999999994</v>
      </c>
      <c r="D19" s="33">
        <f>SUM('DEB1:FIN1'!D19)</f>
        <v>44350</v>
      </c>
      <c r="E19" s="23" t="s">
        <v>60</v>
      </c>
      <c r="F19" s="21">
        <f>SUM('DEB1:FIN1'!F19)</f>
        <v>0</v>
      </c>
      <c r="G19" s="18">
        <f>SUM('DEB1:FIN1'!G19)</f>
        <v>0</v>
      </c>
      <c r="H19" s="21">
        <f>SUM('DEB1:FIN1'!H19)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SUM('DEB1:FIN1'!B20)</f>
        <v>500</v>
      </c>
      <c r="C20" s="18">
        <f>SUM('DEB1:FIN1'!C20)</f>
        <v>379.76</v>
      </c>
      <c r="D20" s="18">
        <f>SUM('DEB1:FIN1'!D20)</f>
        <v>400</v>
      </c>
      <c r="E20" s="15"/>
      <c r="F20" s="21">
        <f>SUM('DEB1:FIN1'!F20)</f>
        <v>0</v>
      </c>
      <c r="G20" s="18">
        <f>SUM('DEB1:FIN1'!G20)</f>
        <v>0</v>
      </c>
      <c r="H20" s="21">
        <f>SUM('DEB1:FIN1'!H20)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SUM('DEB1:FIN1'!B21)</f>
        <v>34500</v>
      </c>
      <c r="C21" s="18">
        <f>SUM('DEB1:FIN1'!C21)</f>
        <v>32889.67</v>
      </c>
      <c r="D21" s="18">
        <f>SUM('DEB1:FIN1'!D21)</f>
        <v>30150</v>
      </c>
      <c r="E21" s="15" t="s">
        <v>19</v>
      </c>
      <c r="F21" s="21">
        <f>SUM('DEB1:FIN1'!F21)</f>
        <v>0</v>
      </c>
      <c r="G21" s="18">
        <f>SUM('DEB1:FIN1'!G21)</f>
        <v>0</v>
      </c>
      <c r="H21" s="21">
        <f>SUM('DEB1:FIN1'!H21)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SUM('DEB1:FIN1'!B22)</f>
        <v>23200</v>
      </c>
      <c r="C22" s="18">
        <f>SUM('DEB1:FIN1'!C22)</f>
        <v>17104.97</v>
      </c>
      <c r="D22" s="18">
        <f>SUM('DEB1:FIN1'!D22)</f>
        <v>13800</v>
      </c>
      <c r="E22" s="15"/>
      <c r="F22" s="21">
        <f>SUM('DEB1:FIN1'!F22)</f>
        <v>0</v>
      </c>
      <c r="G22" s="18">
        <f>SUM('DEB1:FIN1'!G22)</f>
        <v>0</v>
      </c>
      <c r="H22" s="21">
        <f>SUM('DEB1:FIN1'!H22)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SUM('DEB1:FIN1'!B23)</f>
        <v>0</v>
      </c>
      <c r="C23" s="18">
        <f>SUM('DEB1:FIN1'!C23)</f>
        <v>0</v>
      </c>
      <c r="D23" s="18">
        <f>SUM('DEB1:FIN1'!D23)</f>
        <v>0</v>
      </c>
      <c r="E23" s="15" t="s">
        <v>61</v>
      </c>
      <c r="F23" s="21">
        <f>SUM('DEB1:FIN1'!F23)</f>
        <v>0</v>
      </c>
      <c r="G23" s="18">
        <f>SUM('DEB1:FIN1'!G23)</f>
        <v>0</v>
      </c>
      <c r="H23" s="21">
        <f>SUM('DEB1:FIN1'!H23)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SUM('DEB1:FIN1'!B24)</f>
        <v>0</v>
      </c>
      <c r="C24" s="18">
        <f>SUM('DEB1:FIN1'!C24)</f>
        <v>0</v>
      </c>
      <c r="D24" s="18">
        <f>SUM('DEB1:FIN1'!D24)</f>
        <v>0</v>
      </c>
      <c r="E24" s="15"/>
      <c r="F24" s="21">
        <f>SUM('DEB1:FIN1'!F24)</f>
        <v>0</v>
      </c>
      <c r="G24" s="18">
        <f>SUM('DEB1:FIN1'!G24)</f>
        <v>0</v>
      </c>
      <c r="H24" s="21">
        <f>SUM('DEB1:FIN1'!H24)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SUM('DEB1:FIN1'!B25)</f>
        <v>0</v>
      </c>
      <c r="C25" s="18">
        <f>SUM('DEB1:FIN1'!C25)</f>
        <v>0</v>
      </c>
      <c r="D25" s="18">
        <f>SUM('DEB1:FIN1'!D25)</f>
        <v>0</v>
      </c>
      <c r="E25" s="15"/>
      <c r="F25" s="21">
        <f>SUM('DEB1:FIN1'!F25)</f>
        <v>0</v>
      </c>
      <c r="G25" s="18">
        <f>SUM('DEB1:FIN1'!G25)</f>
        <v>0</v>
      </c>
      <c r="H25" s="21">
        <f>SUM('DEB1:FIN1'!H25)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SUM('DEB1:FIN1'!B26)</f>
        <v>500</v>
      </c>
      <c r="C26" s="18">
        <f>SUM('DEB1:FIN1'!C26)</f>
        <v>0</v>
      </c>
      <c r="D26" s="18">
        <f>SUM('DEB1:FIN1'!D26)</f>
        <v>0</v>
      </c>
      <c r="E26" s="15" t="s">
        <v>62</v>
      </c>
      <c r="F26" s="21">
        <f>SUM('DEB1:FIN1'!F26)</f>
        <v>0</v>
      </c>
      <c r="G26" s="18">
        <f>SUM('DEB1:FIN1'!G26)</f>
        <v>0</v>
      </c>
      <c r="H26" s="21">
        <f>SUM('DEB1:FIN1'!H26)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SUM('DEB1:FIN1'!B27)</f>
        <v>0</v>
      </c>
      <c r="C27" s="18">
        <f>SUM('DEB1:FIN1'!C27)</f>
        <v>0</v>
      </c>
      <c r="D27" s="18">
        <f>SUM('DEB1:FIN1'!D27)</f>
        <v>0</v>
      </c>
      <c r="E27" s="15" t="s">
        <v>63</v>
      </c>
      <c r="F27" s="21">
        <f>SUM('DEB1:FIN1'!F27)</f>
        <v>0</v>
      </c>
      <c r="G27" s="18">
        <f>SUM('DEB1:FIN1'!G27)</f>
        <v>0</v>
      </c>
      <c r="H27" s="21">
        <f>SUM('DEB1:FIN1'!H27)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SUM('DEB1:FIN1'!F28)</f>
        <v>0</v>
      </c>
      <c r="G28" s="18">
        <f>SUM('DEB1:FIN1'!G28)</f>
        <v>0</v>
      </c>
      <c r="H28" s="21">
        <f>SUM('DEB1:FIN1'!H28)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SUM('DEB1:FIN1'!B29)</f>
        <v>0</v>
      </c>
      <c r="C29" s="18">
        <f>SUM('DEB1:FIN1'!C29)</f>
        <v>0</v>
      </c>
      <c r="D29" s="18">
        <f>SUM('DEB1:FIN1'!D29)</f>
        <v>0</v>
      </c>
      <c r="E29" s="15" t="s">
        <v>15</v>
      </c>
      <c r="F29" s="21">
        <f>SUM('DEB1:FIN1'!F29)</f>
        <v>0</v>
      </c>
      <c r="G29" s="18">
        <f>SUM('DEB1:FIN1'!G29)</f>
        <v>0</v>
      </c>
      <c r="H29" s="21">
        <f>SUM('DEB1:FIN1'!H29)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SUM('DEB1:FIN1'!B30)</f>
        <v>0</v>
      </c>
      <c r="C30" s="18">
        <f>SUM('DEB1:FIN1'!C30)</f>
        <v>0</v>
      </c>
      <c r="D30" s="18">
        <f>SUM('DEB1:FIN1'!D30)</f>
        <v>0</v>
      </c>
      <c r="E30" s="15"/>
      <c r="F30" s="21">
        <f>SUM('DEB1:FIN1'!F30)</f>
        <v>0</v>
      </c>
      <c r="G30" s="18">
        <f>SUM('DEB1:FIN1'!G30)</f>
        <v>0</v>
      </c>
      <c r="H30" s="21">
        <f>SUM('DEB1:FIN1'!H30)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SUM('DEB1:FIN1'!B31)</f>
        <v>0</v>
      </c>
      <c r="C31" s="18">
        <f>SUM('DEB1:FIN1'!C31)</f>
        <v>0</v>
      </c>
      <c r="D31" s="18">
        <f>SUM('DEB1:FIN1'!D31)</f>
        <v>0</v>
      </c>
      <c r="E31" s="15"/>
      <c r="F31" s="21">
        <f>SUM('DEB1:FIN1'!F31)</f>
        <v>0</v>
      </c>
      <c r="G31" s="18">
        <f>SUM('DEB1:FIN1'!G31)</f>
        <v>0</v>
      </c>
      <c r="H31" s="21">
        <f>SUM('DEB1:FIN1'!H31)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18100</v>
      </c>
      <c r="G32" s="33">
        <f>+G33+G34+G35</f>
        <v>16100</v>
      </c>
      <c r="H32" s="31">
        <f>+H33+H34+H35</f>
        <v>18200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SUM('DEB1:FIN1'!B33)</f>
        <v>0</v>
      </c>
      <c r="C33" s="18">
        <f>SUM('DEB1:FIN1'!C33)</f>
        <v>0</v>
      </c>
      <c r="D33" s="18">
        <f>SUM('DEB1:FIN1'!D33)</f>
        <v>0</v>
      </c>
      <c r="E33" s="15" t="s">
        <v>65</v>
      </c>
      <c r="F33" s="21">
        <f>SUM('DEB1:FIN1'!F33)</f>
        <v>0</v>
      </c>
      <c r="G33" s="18">
        <f>SUM('DEB1:FIN1'!G33)</f>
        <v>0</v>
      </c>
      <c r="H33" s="21">
        <f>SUM('DEB1:FIN1'!H33)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SUM('DEB1:FIN1'!B34)</f>
        <v>0</v>
      </c>
      <c r="C34" s="18">
        <f>SUM('DEB1:FIN1'!C34)</f>
        <v>0</v>
      </c>
      <c r="D34" s="18">
        <f>SUM('DEB1:FIN1'!D34)</f>
        <v>0</v>
      </c>
      <c r="E34" s="15" t="s">
        <v>88</v>
      </c>
      <c r="F34" s="21">
        <f>SUM('DEB1:FIN1'!F34)</f>
        <v>18100</v>
      </c>
      <c r="G34" s="18">
        <f>SUM('DEB1:FIN1'!G34)</f>
        <v>16100</v>
      </c>
      <c r="H34" s="21">
        <f>SUM('DEB1:FIN1'!H34)</f>
        <v>18200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SUM('DEB1:FIN1'!B35)</f>
        <v>0</v>
      </c>
      <c r="C35" s="18">
        <f>SUM('DEB1:FIN1'!C35)</f>
        <v>0</v>
      </c>
      <c r="D35" s="18">
        <f>SUM('DEB1:FIN1'!D35)</f>
        <v>0</v>
      </c>
      <c r="E35" s="15"/>
      <c r="F35" s="21">
        <f>SUM('DEB1:FIN1'!F35)</f>
        <v>0</v>
      </c>
      <c r="G35" s="18">
        <f>SUM('DEB1:FIN1'!G35)</f>
        <v>0</v>
      </c>
      <c r="H35" s="21">
        <f>SUM('DEB1:FIN1'!H35)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2000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SUM('DEB1:FIN1'!B37)</f>
        <v>0</v>
      </c>
      <c r="C37" s="18">
        <f>SUM('DEB1:FIN1'!C37)</f>
        <v>2000</v>
      </c>
      <c r="D37" s="18">
        <f>SUM('DEB1:FIN1'!D37)</f>
        <v>2000</v>
      </c>
      <c r="E37" s="38"/>
      <c r="F37" s="21">
        <f>SUM('DEB1:FIN1'!F37)</f>
        <v>0</v>
      </c>
      <c r="G37" s="18">
        <f>SUM('DEB1:FIN1'!G37)</f>
        <v>0</v>
      </c>
      <c r="H37" s="21">
        <f>SUM('DEB1:FIN1'!H37)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SUM('DEB1:FIN1'!B38)</f>
        <v>0</v>
      </c>
      <c r="C38" s="35">
        <f>SUM('DEB1:FIN1'!C38)</f>
        <v>0</v>
      </c>
      <c r="D38" s="35">
        <f>SUM('DEB1:FIN1'!D38)</f>
        <v>0</v>
      </c>
      <c r="E38" s="42" t="s">
        <v>69</v>
      </c>
      <c r="F38" s="35">
        <f>SUM('DEB1:FIN1'!F38)</f>
        <v>0</v>
      </c>
      <c r="G38" s="65">
        <f>SUM('DEB1:FIN1'!G38)</f>
        <v>0</v>
      </c>
      <c r="H38" s="35">
        <f>SUM('DEB1:FIN1'!H38)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SUM('DEB1:FIN1'!B39)</f>
        <v>0</v>
      </c>
      <c r="C39" s="31">
        <f>SUM('DEB1:FIN1'!C39)</f>
        <v>0</v>
      </c>
      <c r="D39" s="31">
        <f>SUM('DEB1:FIN1'!D39)</f>
        <v>0</v>
      </c>
      <c r="E39" s="44" t="s">
        <v>29</v>
      </c>
      <c r="F39" s="31">
        <f>SUM('DEB1:FIN1'!F39)</f>
        <v>0</v>
      </c>
      <c r="G39" s="33">
        <f>SUM('DEB1:FIN1'!G39)</f>
        <v>0</v>
      </c>
      <c r="H39" s="31">
        <f>SUM('DEB1:FIN1'!H39)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SUM('DEB1:FIN1'!B40)</f>
        <v>0</v>
      </c>
      <c r="C40" s="33">
        <f>SUM('DEB1:FIN1'!C40)</f>
        <v>0</v>
      </c>
      <c r="D40" s="33">
        <f>SUM('DEB1:FIN1'!D40)</f>
        <v>0</v>
      </c>
      <c r="E40" s="37" t="s">
        <v>58</v>
      </c>
      <c r="F40" s="31">
        <f>SUM('DEB1:FIN1'!F40)</f>
        <v>0</v>
      </c>
      <c r="G40" s="33">
        <f>SUM('DEB1:FIN1'!G40)</f>
        <v>0</v>
      </c>
      <c r="H40" s="31">
        <f>SUM('DEB1:FIN1'!H40)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69100</v>
      </c>
      <c r="C41" s="20">
        <f>C5</f>
        <v>70560.81</v>
      </c>
      <c r="D41" s="20">
        <f>D5</f>
        <v>58400</v>
      </c>
      <c r="E41" s="16" t="s">
        <v>31</v>
      </c>
      <c r="F41" s="28">
        <f>F5</f>
        <v>18100</v>
      </c>
      <c r="G41" s="20">
        <f>G5</f>
        <v>16100</v>
      </c>
      <c r="H41" s="28">
        <f>H5</f>
        <v>18200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SUM('DEB1:FIN1'!B43)</f>
        <v>0</v>
      </c>
      <c r="C43" s="18">
        <f>SUM('DEB1:FIN1'!C43)</f>
        <v>0</v>
      </c>
      <c r="D43" s="18">
        <f>SUM('DEB1:FIN1'!D43)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SUM('DEB1:FIN1'!B44)</f>
        <v>0</v>
      </c>
      <c r="C44" s="18">
        <f>SUM('DEB1:FIN1'!C44)</f>
        <v>0</v>
      </c>
      <c r="D44" s="18">
        <f>SUM('DEB1:FIN1'!D44)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SUM('DEB1:FIN1'!B45)</f>
        <v>0</v>
      </c>
      <c r="C45" s="18">
        <f>SUM('DEB1:FIN1'!C45)</f>
        <v>0</v>
      </c>
      <c r="D45" s="18">
        <f>SUM('DEB1:FIN1'!D45)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SUM('DEB1:FIN1'!B46)</f>
        <v>0</v>
      </c>
      <c r="C46" s="18">
        <f>SUM('DEB1:FIN1'!C46)</f>
        <v>0</v>
      </c>
      <c r="D46" s="18">
        <f>SUM('DEB1:FIN1'!D46)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69100</v>
      </c>
      <c r="C47" s="20">
        <f>C41+C42</f>
        <v>70560.81</v>
      </c>
      <c r="D47" s="20">
        <f>D41+D42</f>
        <v>58400</v>
      </c>
      <c r="E47" s="17" t="s">
        <v>41</v>
      </c>
      <c r="F47" s="28">
        <f>F41+F42</f>
        <v>18100</v>
      </c>
      <c r="G47" s="20">
        <f>G41+G42</f>
        <v>16100</v>
      </c>
      <c r="H47" s="28">
        <f>H41+H42</f>
        <v>18200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51000</v>
      </c>
      <c r="G49" s="29">
        <f>C41-G41</f>
        <v>54460.81</v>
      </c>
      <c r="H49" s="29">
        <f>D41-H41</f>
        <v>40200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C51" s="29"/>
      <c r="D51" s="29"/>
      <c r="G51" s="29"/>
      <c r="H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4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151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3000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3000</v>
      </c>
      <c r="C22" s="18"/>
      <c r="D22" s="48"/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87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B31" zoomScale="96" zoomScaleNormal="96" workbookViewId="0">
      <selection activeCell="D11" sqref="D11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104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51577</v>
      </c>
      <c r="C5" s="18">
        <f>C6+C13+C19+C28+C32+C36+C38+C39+C40</f>
        <v>56214.59</v>
      </c>
      <c r="D5" s="18">
        <f>D6+D13+D19+D28+D32+D36+D38+D39+D40</f>
        <v>61806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8200.1</v>
      </c>
      <c r="D6" s="35">
        <f>SUM(D7:D12)</f>
        <v>9206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>
        <f>4452+3280</f>
        <v>7732</v>
      </c>
      <c r="D7" s="48">
        <v>9000</v>
      </c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13" ht="23.1" customHeight="1" thickBot="1" x14ac:dyDescent="0.35">
      <c r="A10" s="6" t="s">
        <v>46</v>
      </c>
      <c r="B10" s="18"/>
      <c r="C10" s="18">
        <v>455.1</v>
      </c>
      <c r="D10" s="48">
        <v>206</v>
      </c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/>
      <c r="C11" s="18">
        <v>13</v>
      </c>
      <c r="D11" s="48"/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4847.68</v>
      </c>
      <c r="D13" s="33">
        <f>SUM(D14:D18)</f>
        <v>3500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>
        <f>109+1345.93+2207.75+1185</f>
        <v>4847.68</v>
      </c>
      <c r="D15" s="48">
        <v>3500</v>
      </c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51577</v>
      </c>
      <c r="C19" s="35">
        <f>SUM(C20:C27)</f>
        <v>43166.81</v>
      </c>
      <c r="D19" s="35">
        <f>SUM(D20:D27)</f>
        <v>49100</v>
      </c>
      <c r="E19" s="23" t="s">
        <v>60</v>
      </c>
      <c r="F19" s="22"/>
      <c r="G19" s="19"/>
      <c r="H19" s="77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>
        <v>47877</v>
      </c>
      <c r="C20" s="18">
        <f>4926.15+5650.78+10673.64+2788.62+4444.64+6191.1</f>
        <v>34674.93</v>
      </c>
      <c r="D20" s="48">
        <v>40000</v>
      </c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3700</v>
      </c>
      <c r="C22" s="18">
        <f>2460.77+783.43+1698.22+2187.27+264.03+1098.16</f>
        <v>8491.880000000001</v>
      </c>
      <c r="D22" s="48">
        <v>9100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87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51577</v>
      </c>
      <c r="C41" s="20">
        <f>C5</f>
        <v>56214.59</v>
      </c>
      <c r="D41" s="20">
        <f>D5</f>
        <v>61806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51577</v>
      </c>
      <c r="C47" s="20">
        <f>C41+C42</f>
        <v>56214.59</v>
      </c>
      <c r="D47" s="20">
        <f>D41+D42</f>
        <v>61806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51577</v>
      </c>
      <c r="G49" s="29">
        <f>C41-G41</f>
        <v>56214.59</v>
      </c>
      <c r="H49" s="29">
        <f>D41-H41</f>
        <v>61806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B33" zoomScale="96" zoomScaleNormal="96" workbookViewId="0">
      <selection activeCell="E42" sqref="E42:F46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8400</v>
      </c>
      <c r="C5" s="18">
        <f>C6+C13+C19+C28+C32+C36+C38+C39+C40</f>
        <v>11507.119999999999</v>
      </c>
      <c r="D5" s="18">
        <f>D6+D13+D19+D28+D32+D36+D38+D39+D40</f>
        <v>10000</v>
      </c>
      <c r="E5" s="12" t="s">
        <v>3</v>
      </c>
      <c r="F5" s="21">
        <f>F6+F13+F32+F36+F38+F39+F40</f>
        <v>2050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8400</v>
      </c>
      <c r="C6" s="35">
        <f>SUM(C7:C12)</f>
        <v>11507.119999999999</v>
      </c>
      <c r="D6" s="35">
        <f>SUM(D7:D12)</f>
        <v>10000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6000</v>
      </c>
      <c r="C10" s="18">
        <v>2490.12</v>
      </c>
      <c r="D10" s="48">
        <v>5360</v>
      </c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2400</v>
      </c>
      <c r="C11" s="18">
        <v>9017</v>
      </c>
      <c r="D11" s="48">
        <v>4640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2050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>
        <v>2050</v>
      </c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87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8400</v>
      </c>
      <c r="C41" s="20">
        <f>C5</f>
        <v>11507.119999999999</v>
      </c>
      <c r="D41" s="20">
        <f>D5</f>
        <v>10000</v>
      </c>
      <c r="E41" s="16" t="s">
        <v>31</v>
      </c>
      <c r="F41" s="20">
        <f>F5</f>
        <v>2050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8400</v>
      </c>
      <c r="C47" s="20">
        <f>C41+C42</f>
        <v>11507.119999999999</v>
      </c>
      <c r="D47" s="20">
        <f>D41+D42</f>
        <v>10000</v>
      </c>
      <c r="E47" s="17" t="s">
        <v>41</v>
      </c>
      <c r="F47" s="20">
        <f>F41+F42</f>
        <v>2050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6350</v>
      </c>
      <c r="G49" s="29">
        <f>C41-G41</f>
        <v>11507.119999999999</v>
      </c>
      <c r="H49" s="29">
        <f>D41-H41</f>
        <v>10000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7" zoomScale="96" zoomScaleNormal="96" workbookViewId="0">
      <selection activeCell="D21" sqref="D21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105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42771</v>
      </c>
      <c r="C5" s="18">
        <f>C6+C13+C19+C28+C32+C36+C38+C39+C40</f>
        <v>42176.85</v>
      </c>
      <c r="D5" s="18">
        <f>D6+D13+D19+D28+D32+D36+D38+D39+D40</f>
        <v>59794</v>
      </c>
      <c r="E5" s="12" t="s">
        <v>3</v>
      </c>
      <c r="F5" s="21">
        <f>F6+F13+F32+F36+F38+F39+F40</f>
        <v>0</v>
      </c>
      <c r="G5" s="18">
        <f>G6+G13+G32+G36+G38+G39+G40</f>
        <v>70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22173.55</v>
      </c>
      <c r="D6" s="35">
        <f>SUM(D7:D12)</f>
        <v>42900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18"/>
      <c r="C7" s="18">
        <f>672+2848+6208+12425.6</f>
        <v>22153.599999999999</v>
      </c>
      <c r="D7" s="48">
        <v>42900</v>
      </c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/>
      <c r="C11" s="18">
        <v>19.95</v>
      </c>
      <c r="D11" s="48"/>
      <c r="E11" s="13" t="s">
        <v>50</v>
      </c>
      <c r="F11" s="21"/>
      <c r="G11" s="18"/>
      <c r="H11" s="76"/>
      <c r="J11" s="53"/>
      <c r="K11" s="55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6"/>
      <c r="K12" s="55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9425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>
        <v>9425</v>
      </c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33346</v>
      </c>
      <c r="C19" s="35">
        <f>SUM(C20:C27)</f>
        <v>20003.3</v>
      </c>
      <c r="D19" s="35">
        <f>SUM(D20:D27)</f>
        <v>16894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21346</v>
      </c>
      <c r="C20" s="18">
        <f>1202.04+9402.94</f>
        <v>10604.98</v>
      </c>
      <c r="D20" s="48">
        <v>16894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11000</f>
        <v>11000</v>
      </c>
      <c r="C22" s="18">
        <f>288+2043.88+4897.68+2168.76</f>
        <v>9398.32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>
        <v>1000</v>
      </c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136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87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>
        <v>70</v>
      </c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42771</v>
      </c>
      <c r="C41" s="20">
        <f>C5</f>
        <v>42176.85</v>
      </c>
      <c r="D41" s="20">
        <f>D5</f>
        <v>59794</v>
      </c>
      <c r="E41" s="16" t="s">
        <v>31</v>
      </c>
      <c r="F41" s="20">
        <f>F5</f>
        <v>0</v>
      </c>
      <c r="G41" s="20">
        <f>G5</f>
        <v>70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42771</v>
      </c>
      <c r="C47" s="20">
        <f>C41+C42</f>
        <v>42176.85</v>
      </c>
      <c r="D47" s="20">
        <f>D41+D42</f>
        <v>59794</v>
      </c>
      <c r="E47" s="17" t="s">
        <v>41</v>
      </c>
      <c r="F47" s="20">
        <f>F41+F42</f>
        <v>0</v>
      </c>
      <c r="G47" s="20">
        <f>G41+G42</f>
        <v>70</v>
      </c>
      <c r="H47" s="28">
        <f>H41+H42</f>
        <v>0</v>
      </c>
    </row>
    <row r="48" spans="1:8" ht="23.1" customHeight="1" x14ac:dyDescent="0.3"/>
    <row r="49" spans="5:13" ht="15.75" customHeight="1" x14ac:dyDescent="0.3">
      <c r="E49" s="10" t="s">
        <v>42</v>
      </c>
      <c r="F49" s="29">
        <f>B41-F41</f>
        <v>42771</v>
      </c>
      <c r="G49" s="29">
        <f>C41-G41</f>
        <v>42106.85</v>
      </c>
      <c r="H49" s="29">
        <f>D41-H41</f>
        <v>59794</v>
      </c>
      <c r="M49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5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38800</v>
      </c>
      <c r="C5" s="18">
        <f>C6+C13+C19+C28+C32+C36+C38+C39+C40</f>
        <v>24923.31</v>
      </c>
      <c r="D5" s="18">
        <f>D6+D13+D19+D28+D32+D36+D38+D39+D40</f>
        <v>37300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3500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3500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87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35300</v>
      </c>
      <c r="C36" s="31">
        <f>C37</f>
        <v>24923.31</v>
      </c>
      <c r="D36" s="31">
        <f>D37</f>
        <v>37300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39">
        <v>35300</v>
      </c>
      <c r="C37" s="39">
        <v>24923.31</v>
      </c>
      <c r="D37" s="48">
        <v>37300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38800</v>
      </c>
      <c r="C41" s="20">
        <f>C5</f>
        <v>24923.31</v>
      </c>
      <c r="D41" s="20">
        <f>D5</f>
        <v>37300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38800</v>
      </c>
      <c r="C47" s="20">
        <f>C41+C42</f>
        <v>24923.31</v>
      </c>
      <c r="D47" s="20">
        <f>D41+D42</f>
        <v>37300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38800</v>
      </c>
      <c r="G49" s="29">
        <f>C41-G41</f>
        <v>24923.31</v>
      </c>
      <c r="H49" s="29">
        <f>D41-H41</f>
        <v>37300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9" zoomScale="96" zoomScaleNormal="96" workbookViewId="0">
      <selection activeCell="D23" sqref="D23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8000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8000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>
        <v>8000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96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+F33+F34+L37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81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8000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8000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8000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opLeftCell="A34" zoomScale="96" zoomScaleNormal="96" workbookViewId="0">
      <selection activeCell="D45" sqref="D4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157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6000</v>
      </c>
      <c r="C5" s="18">
        <f>C6+C13+C19+C28+C32+C36+C38+C39+C40</f>
        <v>1171.24</v>
      </c>
      <c r="D5" s="18">
        <f>D6+D13+D19+D28+D32+D36+D38+D39+D40</f>
        <v>0</v>
      </c>
      <c r="E5" s="12" t="s">
        <v>3</v>
      </c>
      <c r="F5" s="21">
        <f>F6+F13+F32+F36+F38+F39+F40</f>
        <v>84265</v>
      </c>
      <c r="G5" s="18">
        <f>G6+G13+G32+G36+G38+G39+G40</f>
        <v>73771.320000000007</v>
      </c>
      <c r="H5" s="21">
        <f>H6+H13+H32+H36+H38+H39+H40</f>
        <v>75800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82.88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f>49.99+32.89</f>
        <v>82.88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556.64</v>
      </c>
      <c r="D13" s="33">
        <f>SUM(D14:D18)</f>
        <v>0</v>
      </c>
      <c r="E13" s="30" t="s">
        <v>5</v>
      </c>
      <c r="F13" s="31">
        <f>SUM(F14:F31)</f>
        <v>65000</v>
      </c>
      <c r="G13" s="33">
        <f>SUM(G14:G31)</f>
        <v>59333</v>
      </c>
      <c r="H13" s="31">
        <f>SUM(H14:H31)</f>
        <v>45800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>
        <f>13+543.64</f>
        <v>556.64</v>
      </c>
      <c r="D15" s="48"/>
      <c r="E15" s="15" t="s">
        <v>163</v>
      </c>
      <c r="F15" s="22">
        <f>28000+7000</f>
        <v>35000</v>
      </c>
      <c r="G15" s="19">
        <f>5000+10200+5000+11000</f>
        <v>31200</v>
      </c>
      <c r="H15" s="77">
        <v>31200</v>
      </c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30000</v>
      </c>
      <c r="G16" s="19">
        <f>5100+7000+9000+1700+2333+3000</f>
        <v>28133</v>
      </c>
      <c r="H16" s="77">
        <v>14600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6000</v>
      </c>
      <c r="C19" s="35">
        <f>SUM(C20:C27)</f>
        <v>531.72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4000</v>
      </c>
      <c r="C22" s="18">
        <f>32+116.3+104.3+215.91+13.5</f>
        <v>482.01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>
        <v>2000</v>
      </c>
      <c r="C24" s="18">
        <v>49.71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17765</v>
      </c>
      <c r="G32" s="33">
        <f>+G33+G34+G35</f>
        <v>14438.32</v>
      </c>
      <c r="H32" s="31">
        <f>+H33+H34+H35</f>
        <v>30000</v>
      </c>
    </row>
    <row r="33" spans="1:13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13" ht="23.1" customHeight="1" thickBot="1" x14ac:dyDescent="0.35">
      <c r="A34" s="6" t="s">
        <v>21</v>
      </c>
      <c r="B34" s="18"/>
      <c r="C34" s="18"/>
      <c r="D34" s="48"/>
      <c r="E34" s="15" t="s">
        <v>164</v>
      </c>
      <c r="F34" s="22">
        <v>17765</v>
      </c>
      <c r="G34" s="19">
        <f>1575+1300+1650+3566.66+3750+2516.66+80</f>
        <v>14438.32</v>
      </c>
      <c r="H34" s="77">
        <v>30000</v>
      </c>
    </row>
    <row r="35" spans="1:13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13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13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>
        <v>1500</v>
      </c>
      <c r="G38" s="65"/>
      <c r="H38" s="79"/>
    </row>
    <row r="39" spans="1:13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13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13" ht="23.1" customHeight="1" thickBot="1" x14ac:dyDescent="0.35">
      <c r="A41" s="8" t="s">
        <v>30</v>
      </c>
      <c r="B41" s="20">
        <f>B5</f>
        <v>6000</v>
      </c>
      <c r="C41" s="20">
        <f>C5</f>
        <v>1171.24</v>
      </c>
      <c r="D41" s="20">
        <f>D5</f>
        <v>0</v>
      </c>
      <c r="E41" s="16" t="s">
        <v>31</v>
      </c>
      <c r="F41" s="20">
        <f>F5</f>
        <v>84265</v>
      </c>
      <c r="G41" s="20">
        <f>G5</f>
        <v>73771.320000000007</v>
      </c>
      <c r="H41" s="28">
        <f>H5</f>
        <v>75800</v>
      </c>
    </row>
    <row r="42" spans="1:13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36500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36500</v>
      </c>
      <c r="M42" s="29"/>
    </row>
    <row r="43" spans="1:13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13" ht="23.1" customHeight="1" thickBot="1" x14ac:dyDescent="0.35">
      <c r="A44" s="6" t="s">
        <v>36</v>
      </c>
      <c r="B44" s="18"/>
      <c r="C44" s="18"/>
      <c r="D44" s="48">
        <v>36500</v>
      </c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v>36500</v>
      </c>
    </row>
    <row r="45" spans="1:13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13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13" ht="23.1" customHeight="1" thickBot="1" x14ac:dyDescent="0.35">
      <c r="A47" s="9" t="s">
        <v>41</v>
      </c>
      <c r="B47" s="20">
        <f>B41+B42</f>
        <v>6000</v>
      </c>
      <c r="C47" s="20">
        <f>C41+C42</f>
        <v>1171.24</v>
      </c>
      <c r="D47" s="20">
        <f>D41+D42</f>
        <v>36500</v>
      </c>
      <c r="E47" s="17" t="s">
        <v>41</v>
      </c>
      <c r="F47" s="20">
        <f>F41+F42</f>
        <v>84265</v>
      </c>
      <c r="G47" s="20">
        <f>G41+G42</f>
        <v>73771.320000000007</v>
      </c>
      <c r="H47" s="28">
        <f>H41+H42</f>
        <v>112300</v>
      </c>
    </row>
    <row r="48" spans="1:13" ht="23.1" customHeight="1" x14ac:dyDescent="0.3"/>
    <row r="49" spans="3:8" ht="15.75" customHeight="1" x14ac:dyDescent="0.3">
      <c r="E49" s="10" t="s">
        <v>42</v>
      </c>
      <c r="F49" s="29">
        <f>B41-F41</f>
        <v>-78265</v>
      </c>
      <c r="G49" s="29">
        <f>C41-G41</f>
        <v>-72600.08</v>
      </c>
      <c r="H49" s="29">
        <f>D41-H41</f>
        <v>-75800</v>
      </c>
    </row>
    <row r="52" spans="3:8" x14ac:dyDescent="0.3">
      <c r="C52" s="29"/>
      <c r="D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6" zoomScale="96" zoomScaleNormal="96" workbookViewId="0">
      <selection activeCell="D23" sqref="D23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72000</v>
      </c>
      <c r="C5" s="18">
        <f>C6+C13+C19+C28+C32+C36+C38+C39+C40</f>
        <v>57620.1</v>
      </c>
      <c r="D5" s="18">
        <f>D6+D13+D19+D28+D32+D36+D38+D39+D40</f>
        <v>52000</v>
      </c>
      <c r="E5" s="12" t="s">
        <v>3</v>
      </c>
      <c r="F5" s="21">
        <f>F6+F13+F32+F36+F38+F39+F40</f>
        <v>80500</v>
      </c>
      <c r="G5" s="18">
        <f>G6+G13+G32+G36+G38+G39+G40</f>
        <v>44735</v>
      </c>
      <c r="H5" s="21">
        <f>H6+H13+H32+H36+H38+H39+H40</f>
        <v>65800</v>
      </c>
    </row>
    <row r="6" spans="1:13" ht="23.1" customHeight="1" thickBot="1" x14ac:dyDescent="0.35">
      <c r="A6" s="43" t="s">
        <v>4</v>
      </c>
      <c r="B6" s="35">
        <f>SUM(B7:B12)</f>
        <v>500</v>
      </c>
      <c r="C6" s="35">
        <f>SUM(C7:C12)</f>
        <v>22.38</v>
      </c>
      <c r="D6" s="35">
        <f>SUM(D7:D12)</f>
        <v>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>
        <v>500</v>
      </c>
      <c r="C11" s="18">
        <v>22.38</v>
      </c>
      <c r="D11" s="48">
        <v>500</v>
      </c>
      <c r="E11" s="13" t="s">
        <v>50</v>
      </c>
      <c r="F11" s="21"/>
      <c r="G11" s="18"/>
      <c r="H11" s="76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2000</v>
      </c>
      <c r="C13" s="33">
        <f>SUM(C14:C18)</f>
        <v>10930.8</v>
      </c>
      <c r="D13" s="33">
        <f>SUM(D14:D18)</f>
        <v>4000</v>
      </c>
      <c r="E13" s="30" t="s">
        <v>5</v>
      </c>
      <c r="F13" s="31">
        <f>SUM(F14:F31)</f>
        <v>49500</v>
      </c>
      <c r="G13" s="33">
        <f>SUM(G14:G31)</f>
        <v>27045</v>
      </c>
      <c r="H13" s="31">
        <f>SUM(H14:H31)</f>
        <v>30800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>
        <v>2000</v>
      </c>
      <c r="C15" s="18">
        <v>10930.8</v>
      </c>
      <c r="D15" s="48">
        <v>4000</v>
      </c>
      <c r="E15" s="15" t="s">
        <v>163</v>
      </c>
      <c r="F15" s="22">
        <v>30000</v>
      </c>
      <c r="G15" s="19">
        <v>13045</v>
      </c>
      <c r="H15" s="77">
        <v>16800</v>
      </c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19500</v>
      </c>
      <c r="G16" s="19">
        <f>14000</f>
        <v>14000</v>
      </c>
      <c r="H16" s="77">
        <v>14000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69500</v>
      </c>
      <c r="C19" s="35">
        <f>SUM(C20:C27)</f>
        <v>40504.85</v>
      </c>
      <c r="D19" s="35">
        <f>SUM(D20:D27)</f>
        <v>47500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10000</v>
      </c>
      <c r="C20" s="18">
        <v>12645.14</v>
      </c>
      <c r="D20" s="48">
        <v>12500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59500</v>
      </c>
      <c r="C22" s="18">
        <f>27859.71</f>
        <v>27859.71</v>
      </c>
      <c r="D22" s="48">
        <v>35000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96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+F33+F34+L37</f>
        <v>31000</v>
      </c>
      <c r="G32" s="33">
        <f>+G33+G34+G35</f>
        <v>17690</v>
      </c>
      <c r="H32" s="31">
        <f>+H33+H34+H35</f>
        <v>35000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81</v>
      </c>
      <c r="F34" s="22">
        <v>31000</v>
      </c>
      <c r="G34" s="19">
        <v>17690</v>
      </c>
      <c r="H34" s="77">
        <v>35000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>
        <f>2562.07+3600</f>
        <v>6162.07</v>
      </c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72000</v>
      </c>
      <c r="C41" s="20">
        <f>C5</f>
        <v>57620.1</v>
      </c>
      <c r="D41" s="20">
        <f>D5</f>
        <v>52000</v>
      </c>
      <c r="E41" s="16" t="s">
        <v>31</v>
      </c>
      <c r="F41" s="20">
        <f>F5</f>
        <v>80500</v>
      </c>
      <c r="G41" s="20">
        <f>G5</f>
        <v>44735</v>
      </c>
      <c r="H41" s="28">
        <f>H5</f>
        <v>65800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72000</v>
      </c>
      <c r="C47" s="20">
        <f>C41+C42</f>
        <v>57620.1</v>
      </c>
      <c r="D47" s="20">
        <f>D41+D42</f>
        <v>52000</v>
      </c>
      <c r="E47" s="17" t="s">
        <v>41</v>
      </c>
      <c r="F47" s="20">
        <f>F41+F42</f>
        <v>80500</v>
      </c>
      <c r="G47" s="20">
        <f>G41+G42</f>
        <v>44735</v>
      </c>
      <c r="H47" s="28">
        <f>H41+H42</f>
        <v>65800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-8500</v>
      </c>
      <c r="G49" s="29">
        <f>C41-G41</f>
        <v>12885.099999999999</v>
      </c>
      <c r="H49" s="29">
        <f>D41-H41</f>
        <v>-13800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28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7000</v>
      </c>
      <c r="C5" s="18">
        <f>C6+C13+C19+C28+C32+C36+C38+C39+C40</f>
        <v>3603.61</v>
      </c>
      <c r="D5" s="18">
        <f>D6+D13+D19+D28+D32+D36+D38+D39+D40</f>
        <v>4000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7000</v>
      </c>
      <c r="C19" s="35">
        <f>SUM(C20:C27)</f>
        <v>3603.61</v>
      </c>
      <c r="D19" s="35">
        <f>SUM(D20:D27)</f>
        <v>4000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7000</v>
      </c>
      <c r="C20" s="18">
        <v>3603.61</v>
      </c>
      <c r="D20" s="48">
        <v>4000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96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+F33+F34+L37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81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7000</v>
      </c>
      <c r="C41" s="20">
        <f>C5</f>
        <v>3603.61</v>
      </c>
      <c r="D41" s="20">
        <f>D5</f>
        <v>4000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7000</v>
      </c>
      <c r="C47" s="20">
        <f>C41+C42</f>
        <v>3603.61</v>
      </c>
      <c r="D47" s="20">
        <f>D41+D42</f>
        <v>4000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7000</v>
      </c>
      <c r="G49" s="29">
        <f>C41-G41</f>
        <v>3603.61</v>
      </c>
      <c r="H49" s="29">
        <f>D41-H41</f>
        <v>4000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9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8000</v>
      </c>
      <c r="C5" s="18">
        <f>C6+C13+C19+C28+C32+C36+C38+C39+C40</f>
        <v>7776.5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500</v>
      </c>
      <c r="C6" s="35">
        <f>SUM(C7:C12)</f>
        <v>840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>
        <v>500</v>
      </c>
      <c r="C11" s="18">
        <v>840</v>
      </c>
      <c r="D11" s="48"/>
      <c r="E11" s="13" t="s">
        <v>50</v>
      </c>
      <c r="F11" s="21"/>
      <c r="G11" s="18"/>
      <c r="H11" s="76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7500</v>
      </c>
      <c r="C19" s="35">
        <f>SUM(C20:C27)</f>
        <v>6936.5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500</v>
      </c>
      <c r="C20" s="18">
        <v>271.95</v>
      </c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>
        <v>23.5</v>
      </c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7000</v>
      </c>
      <c r="C22" s="18">
        <f>3019.8+612.3+3008.95</f>
        <v>6641.05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96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+F33+F34+L37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81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8000</v>
      </c>
      <c r="C41" s="20">
        <f>C5</f>
        <v>7776.5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8000</v>
      </c>
      <c r="C47" s="20">
        <f>C41+C42</f>
        <v>7776.5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8000</v>
      </c>
      <c r="G49" s="29">
        <f>C41-G41</f>
        <v>7776.5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C7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108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1306.79</v>
      </c>
      <c r="D5" s="18">
        <f>D6+D13+D19+D28+D32+D36+D38+D39+D40</f>
        <v>6000</v>
      </c>
      <c r="E5" s="12" t="s">
        <v>3</v>
      </c>
      <c r="F5" s="21">
        <f>F6+F13+F32+F36+F38+F39+F40</f>
        <v>8000</v>
      </c>
      <c r="G5" s="18">
        <f>G6+G13+G32+G36+G38+G39+G40</f>
        <v>6000</v>
      </c>
      <c r="H5" s="21">
        <f>H6+H13+H32+H36+H38+H39+H40</f>
        <v>6000</v>
      </c>
    </row>
    <row r="6" spans="1:13" ht="23.1" customHeight="1" thickBot="1" x14ac:dyDescent="0.35">
      <c r="A6" s="43" t="s">
        <v>4</v>
      </c>
      <c r="B6" s="35">
        <f>SUM(B7:B12)</f>
        <v>1000</v>
      </c>
      <c r="C6" s="35">
        <f>SUM(C7:C12)</f>
        <v>25</v>
      </c>
      <c r="D6" s="35">
        <f>SUM(D7:D12)</f>
        <v>3000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13" ht="23.1" customHeight="1" thickBot="1" x14ac:dyDescent="0.35">
      <c r="A10" s="6" t="s">
        <v>46</v>
      </c>
      <c r="B10" s="18">
        <v>1000</v>
      </c>
      <c r="C10" s="18"/>
      <c r="D10" s="48">
        <v>2000</v>
      </c>
      <c r="E10" s="13"/>
      <c r="F10" s="21"/>
      <c r="G10" s="18"/>
      <c r="H10" s="76"/>
    </row>
    <row r="11" spans="1:13" ht="23.1" customHeight="1" thickBot="1" x14ac:dyDescent="0.35">
      <c r="A11" s="6" t="s">
        <v>91</v>
      </c>
      <c r="B11" s="18"/>
      <c r="C11" s="18">
        <v>25</v>
      </c>
      <c r="D11" s="48">
        <v>1000</v>
      </c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8000</v>
      </c>
      <c r="G13" s="33">
        <f>SUM(G14:G31)</f>
        <v>6000</v>
      </c>
      <c r="H13" s="31">
        <f>SUM(H14:H31)</f>
        <v>6000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8000</v>
      </c>
      <c r="G15" s="19">
        <v>6000</v>
      </c>
      <c r="H15" s="77">
        <v>6000</v>
      </c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3000</v>
      </c>
      <c r="C19" s="35">
        <f>SUM(C20:C27)</f>
        <v>1281.79</v>
      </c>
      <c r="D19" s="35">
        <f>SUM(D20:D27)</f>
        <v>3000</v>
      </c>
      <c r="E19" s="23" t="s">
        <v>60</v>
      </c>
      <c r="F19" s="22"/>
      <c r="G19" s="19"/>
      <c r="H19" s="77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3000</v>
      </c>
      <c r="C22" s="18">
        <v>1013.93</v>
      </c>
      <c r="D22" s="48">
        <v>2500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>
        <v>267.86</v>
      </c>
      <c r="D24" s="48">
        <v>500</v>
      </c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82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1306.79</v>
      </c>
      <c r="D41" s="20">
        <f>D5</f>
        <v>6000</v>
      </c>
      <c r="E41" s="16" t="s">
        <v>31</v>
      </c>
      <c r="F41" s="20">
        <f>F5</f>
        <v>8000</v>
      </c>
      <c r="G41" s="20">
        <f>G5</f>
        <v>6000</v>
      </c>
      <c r="H41" s="28">
        <f>H5</f>
        <v>6000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1306.79</v>
      </c>
      <c r="D47" s="20">
        <f>D41+D42</f>
        <v>6000</v>
      </c>
      <c r="E47" s="17" t="s">
        <v>41</v>
      </c>
      <c r="F47" s="20">
        <f>F41+F42</f>
        <v>8000</v>
      </c>
      <c r="G47" s="20">
        <f>G41+G42</f>
        <v>6000</v>
      </c>
      <c r="H47" s="28">
        <f>H41+H42</f>
        <v>6000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-4000</v>
      </c>
      <c r="G49" s="29">
        <f>C41-G41</f>
        <v>-4693.21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zoomScale="96" zoomScaleNormal="9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D35" workbookViewId="0">
      <selection activeCell="H52" sqref="H52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102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241548</v>
      </c>
      <c r="C5" s="18">
        <f>C6+C13+C19+C28+C32+C36+C38+C39+C40</f>
        <v>206300.11</v>
      </c>
      <c r="D5" s="18">
        <f>D6+D13+D19+D28+D32+D36+D38+D39+D40</f>
        <v>238900</v>
      </c>
      <c r="E5" s="12" t="s">
        <v>3</v>
      </c>
      <c r="F5" s="21">
        <f>F6+F13+F32+F36+F38+F39+F40</f>
        <v>174815</v>
      </c>
      <c r="G5" s="68">
        <f>G6+G13+G32+G36+G38+G39+G40</f>
        <v>124576.32000000001</v>
      </c>
      <c r="H5" s="48">
        <f>H6+H13+H32+H36+H38+H39+H40</f>
        <v>147600</v>
      </c>
    </row>
    <row r="6" spans="1:12" ht="23.1" customHeight="1" thickBot="1" x14ac:dyDescent="0.35">
      <c r="A6" s="43" t="s">
        <v>4</v>
      </c>
      <c r="B6" s="35">
        <f>SUM(B7:B12)</f>
        <v>10400</v>
      </c>
      <c r="C6" s="35">
        <f>SUM(C7:C12)</f>
        <v>42851.03</v>
      </c>
      <c r="D6" s="35">
        <f>SUM(D7:D12)</f>
        <v>65606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SUM('DEB2:FIN2'!B7)</f>
        <v>0</v>
      </c>
      <c r="C7" s="18">
        <f>SUM('DEB2:FIN2'!C7)</f>
        <v>29885.599999999999</v>
      </c>
      <c r="D7" s="18">
        <f>SUM('DEB2:FIN2'!D7)</f>
        <v>51900</v>
      </c>
      <c r="E7" s="13" t="s">
        <v>48</v>
      </c>
      <c r="F7" s="21">
        <f>SUM('DEB2:FIN2'!F7)</f>
        <v>0</v>
      </c>
      <c r="G7" s="18">
        <f>SUM('DEB2:FIN2'!G7)</f>
        <v>0</v>
      </c>
      <c r="H7" s="21">
        <f>SUM('DEB2:FIN2'!H7)</f>
        <v>0</v>
      </c>
    </row>
    <row r="8" spans="1:12" ht="23.1" customHeight="1" thickBot="1" x14ac:dyDescent="0.35">
      <c r="A8" s="6" t="s">
        <v>44</v>
      </c>
      <c r="B8" s="18">
        <f>SUM('DEB2:FIN2'!B8)</f>
        <v>0</v>
      </c>
      <c r="C8" s="18">
        <f>SUM('DEB2:FIN2'!C8)</f>
        <v>0</v>
      </c>
      <c r="D8" s="18">
        <f>SUM('DEB2:FIN2'!D8)</f>
        <v>0</v>
      </c>
      <c r="E8" s="13"/>
      <c r="F8" s="21">
        <f>SUM('DEB2:FIN2'!F8)</f>
        <v>0</v>
      </c>
      <c r="G8" s="18">
        <f>SUM('DEB2:FIN2'!G8)</f>
        <v>0</v>
      </c>
      <c r="H8" s="21">
        <f>SUM('DEB2:FIN2'!H8)</f>
        <v>0</v>
      </c>
    </row>
    <row r="9" spans="1:12" ht="23.1" customHeight="1" thickBot="1" x14ac:dyDescent="0.35">
      <c r="A9" s="6" t="s">
        <v>45</v>
      </c>
      <c r="B9" s="18">
        <f>SUM('DEB2:FIN2'!B9)</f>
        <v>0</v>
      </c>
      <c r="C9" s="18">
        <f>SUM('DEB2:FIN2'!C9)</f>
        <v>0</v>
      </c>
      <c r="D9" s="18">
        <f>SUM('DEB2:FIN2'!D9)</f>
        <v>0</v>
      </c>
      <c r="E9" s="13" t="s">
        <v>49</v>
      </c>
      <c r="F9" s="21">
        <f>SUM('DEB2:FIN2'!F9)</f>
        <v>0</v>
      </c>
      <c r="G9" s="18">
        <f>SUM('DEB2:FIN2'!G9)</f>
        <v>0</v>
      </c>
      <c r="H9" s="21">
        <f>SUM('DEB2:FIN2'!H9)</f>
        <v>0</v>
      </c>
    </row>
    <row r="10" spans="1:12" ht="23.1" customHeight="1" thickBot="1" x14ac:dyDescent="0.35">
      <c r="A10" s="6" t="s">
        <v>46</v>
      </c>
      <c r="B10" s="18">
        <f>SUM('DEB2:FIN2'!B10)</f>
        <v>7000</v>
      </c>
      <c r="C10" s="18">
        <f>SUM('DEB2:FIN2'!C10)</f>
        <v>2945.22</v>
      </c>
      <c r="D10" s="18">
        <f>SUM('DEB2:FIN2'!D10)</f>
        <v>7566</v>
      </c>
      <c r="E10" s="13"/>
      <c r="F10" s="21">
        <f>SUM('DEB2:FIN2'!F10)</f>
        <v>0</v>
      </c>
      <c r="G10" s="18">
        <f>SUM('DEB2:FIN2'!G10)</f>
        <v>0</v>
      </c>
      <c r="H10" s="21">
        <f>SUM('DEB2:FIN2'!H10)</f>
        <v>0</v>
      </c>
    </row>
    <row r="11" spans="1:12" ht="23.1" customHeight="1" thickBot="1" x14ac:dyDescent="0.35">
      <c r="A11" s="6" t="s">
        <v>47</v>
      </c>
      <c r="B11" s="18">
        <f>SUM('DEB2:FIN2'!B11)</f>
        <v>3400</v>
      </c>
      <c r="C11" s="18">
        <f>SUM('DEB2:FIN2'!C11)</f>
        <v>10020.209999999999</v>
      </c>
      <c r="D11" s="18">
        <f>SUM('DEB2:FIN2'!D11)</f>
        <v>6140</v>
      </c>
      <c r="E11" s="13" t="s">
        <v>50</v>
      </c>
      <c r="F11" s="21">
        <f>SUM('DEB2:FIN2'!F11)</f>
        <v>0</v>
      </c>
      <c r="G11" s="18">
        <f>SUM('DEB2:FIN2'!G11)</f>
        <v>0</v>
      </c>
      <c r="H11" s="21">
        <f>SUM('DEB2:FIN2'!H11)</f>
        <v>0</v>
      </c>
    </row>
    <row r="12" spans="1:12" ht="23.1" customHeight="1" thickBot="1" x14ac:dyDescent="0.35">
      <c r="A12" s="6"/>
      <c r="B12" s="18">
        <f>SUM('DEB2:FIN2'!B12)</f>
        <v>0</v>
      </c>
      <c r="C12" s="18">
        <f>SUM('DEB2:FIN2'!C12)</f>
        <v>0</v>
      </c>
      <c r="D12" s="18">
        <f>SUM('DEB2:FIN2'!D12)</f>
        <v>0</v>
      </c>
      <c r="E12" s="13"/>
      <c r="F12" s="21">
        <f>SUM('DEB2:FIN2'!F12)</f>
        <v>0</v>
      </c>
      <c r="G12" s="18">
        <f>SUM('DEB2:FIN2'!G12)</f>
        <v>0</v>
      </c>
      <c r="H12" s="21">
        <f>SUM('DEB2:FIN2'!H12)</f>
        <v>0</v>
      </c>
    </row>
    <row r="13" spans="1:12" ht="23.1" customHeight="1" thickBot="1" x14ac:dyDescent="0.35">
      <c r="A13" s="32" t="s">
        <v>7</v>
      </c>
      <c r="B13" s="33">
        <f>SUM(B14:B18)</f>
        <v>11425</v>
      </c>
      <c r="C13" s="33">
        <f>SUM(C14:C18)</f>
        <v>16335.119999999999</v>
      </c>
      <c r="D13" s="33">
        <f>SUM(D14:D18)</f>
        <v>7500</v>
      </c>
      <c r="E13" s="30" t="s">
        <v>5</v>
      </c>
      <c r="F13" s="31">
        <f>SUM(F14:F31)</f>
        <v>124550</v>
      </c>
      <c r="G13" s="33">
        <f>SUM(G14:G31)</f>
        <v>92378</v>
      </c>
      <c r="H13" s="31">
        <f>SUM(H14:H31)</f>
        <v>82600</v>
      </c>
    </row>
    <row r="14" spans="1:12" ht="23.1" customHeight="1" thickBot="1" x14ac:dyDescent="0.35">
      <c r="A14" s="6" t="s">
        <v>51</v>
      </c>
      <c r="B14" s="18">
        <f>SUM('DEB2:FIN2'!B14)</f>
        <v>0</v>
      </c>
      <c r="C14" s="18">
        <f>SUM('DEB2:FIN2'!C14)</f>
        <v>0</v>
      </c>
      <c r="D14" s="18">
        <f>SUM('DEB2:FIN2'!D14)</f>
        <v>0</v>
      </c>
      <c r="E14" s="15" t="s">
        <v>6</v>
      </c>
      <c r="F14" s="21">
        <f>SUM('DEB2:FIN2'!F14)</f>
        <v>0</v>
      </c>
      <c r="G14" s="18">
        <f>SUM('DEB2:FIN2'!G14)</f>
        <v>0</v>
      </c>
      <c r="H14" s="21">
        <f>SUM('DEB2:FIN2'!H14)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SUM('DEB2:FIN2'!B15)</f>
        <v>11425</v>
      </c>
      <c r="C15" s="18">
        <f>SUM('DEB2:FIN2'!C15)</f>
        <v>16335.119999999999</v>
      </c>
      <c r="D15" s="18">
        <f>SUM('DEB2:FIN2'!D15)</f>
        <v>7500</v>
      </c>
      <c r="E15" s="15" t="s">
        <v>163</v>
      </c>
      <c r="F15" s="21">
        <f>SUM('DEB2:FIN2'!F15)</f>
        <v>73000</v>
      </c>
      <c r="G15" s="18">
        <f>SUM('DEB2:FIN2'!G15)</f>
        <v>50245</v>
      </c>
      <c r="H15" s="21">
        <f>SUM('DEB2:FIN2'!H15)</f>
        <v>54000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SUM('DEB2:FIN2'!B16)</f>
        <v>0</v>
      </c>
      <c r="C16" s="18">
        <f>SUM('DEB2:FIN2'!C16)</f>
        <v>0</v>
      </c>
      <c r="D16" s="18">
        <f>SUM('DEB2:FIN2'!D16)</f>
        <v>0</v>
      </c>
      <c r="E16" s="23" t="s">
        <v>9</v>
      </c>
      <c r="F16" s="21">
        <f>SUM('DEB2:FIN2'!F16)</f>
        <v>49500</v>
      </c>
      <c r="G16" s="18">
        <f>SUM('DEB2:FIN2'!G16)</f>
        <v>42133</v>
      </c>
      <c r="H16" s="21">
        <f>SUM('DEB2:FIN2'!H16)</f>
        <v>28600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SUM('DEB2:FIN2'!B17)</f>
        <v>0</v>
      </c>
      <c r="C17" s="18">
        <f>SUM('DEB2:FIN2'!C17)</f>
        <v>0</v>
      </c>
      <c r="D17" s="18">
        <f>SUM('DEB2:FIN2'!D17)</f>
        <v>0</v>
      </c>
      <c r="E17" s="23" t="s">
        <v>12</v>
      </c>
      <c r="F17" s="21">
        <f>SUM('DEB2:FIN2'!F17)</f>
        <v>0</v>
      </c>
      <c r="G17" s="18">
        <f>SUM('DEB2:FIN2'!G17)</f>
        <v>0</v>
      </c>
      <c r="H17" s="21">
        <f>SUM('DEB2:FIN2'!H17)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SUM('DEB2:FIN2'!B18)</f>
        <v>0</v>
      </c>
      <c r="C18" s="18">
        <f>SUM('DEB2:FIN2'!C18)</f>
        <v>0</v>
      </c>
      <c r="D18" s="18">
        <f>SUM('DEB2:FIN2'!D18)</f>
        <v>0</v>
      </c>
      <c r="E18" s="45" t="s">
        <v>59</v>
      </c>
      <c r="F18" s="21">
        <f>SUM('DEB2:FIN2'!F18)</f>
        <v>0</v>
      </c>
      <c r="G18" s="18">
        <f>SUM('DEB2:FIN2'!G18)</f>
        <v>0</v>
      </c>
      <c r="H18" s="21">
        <f>SUM('DEB2:FIN2'!H18)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SUM('DEB2:FIN2'!B19)</f>
        <v>184423</v>
      </c>
      <c r="C19" s="33">
        <f>SUM('DEB2:FIN2'!C19)</f>
        <v>116028.57999999999</v>
      </c>
      <c r="D19" s="33">
        <f>SUM('DEB2:FIN2'!D19)</f>
        <v>128494</v>
      </c>
      <c r="E19" s="23" t="s">
        <v>60</v>
      </c>
      <c r="F19" s="21">
        <f>SUM('DEB2:FIN2'!F19)</f>
        <v>0</v>
      </c>
      <c r="G19" s="18">
        <f>SUM('DEB2:FIN2'!G19)</f>
        <v>0</v>
      </c>
      <c r="H19" s="21">
        <f>SUM('DEB2:FIN2'!H19)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SUM('DEB2:FIN2'!B20)</f>
        <v>90223</v>
      </c>
      <c r="C20" s="18">
        <f>SUM('DEB2:FIN2'!C20)</f>
        <v>61800.61</v>
      </c>
      <c r="D20" s="18">
        <f>SUM('DEB2:FIN2'!D20)</f>
        <v>73394</v>
      </c>
      <c r="E20" s="15"/>
      <c r="F20" s="21">
        <f>SUM('DEB2:FIN2'!F20)</f>
        <v>0</v>
      </c>
      <c r="G20" s="18">
        <f>SUM('DEB2:FIN2'!G20)</f>
        <v>0</v>
      </c>
      <c r="H20" s="21">
        <f>SUM('DEB2:FIN2'!H20)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SUM('DEB2:FIN2'!B21)</f>
        <v>0</v>
      </c>
      <c r="C21" s="18">
        <f>SUM('DEB2:FIN2'!C21)</f>
        <v>23.5</v>
      </c>
      <c r="D21" s="18">
        <f>SUM('DEB2:FIN2'!D21)</f>
        <v>0</v>
      </c>
      <c r="E21" s="15" t="s">
        <v>19</v>
      </c>
      <c r="F21" s="21">
        <f>SUM('DEB2:FIN2'!F21)</f>
        <v>0</v>
      </c>
      <c r="G21" s="18">
        <f>SUM('DEB2:FIN2'!G21)</f>
        <v>0</v>
      </c>
      <c r="H21" s="21">
        <f>SUM('DEB2:FIN2'!H21)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SUM('DEB2:FIN2'!B22)</f>
        <v>91200</v>
      </c>
      <c r="C22" s="18">
        <f>SUM('DEB2:FIN2'!C22)</f>
        <v>53886.9</v>
      </c>
      <c r="D22" s="18">
        <f>SUM('DEB2:FIN2'!D22)</f>
        <v>54600</v>
      </c>
      <c r="E22" s="15"/>
      <c r="F22" s="21">
        <f>SUM('DEB2:FIN2'!F22)</f>
        <v>0</v>
      </c>
      <c r="G22" s="18">
        <f>SUM('DEB2:FIN2'!G22)</f>
        <v>0</v>
      </c>
      <c r="H22" s="21">
        <f>SUM('DEB2:FIN2'!H22)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SUM('DEB2:FIN2'!B23)</f>
        <v>0</v>
      </c>
      <c r="C23" s="18">
        <f>SUM('DEB2:FIN2'!C23)</f>
        <v>0</v>
      </c>
      <c r="D23" s="18">
        <f>SUM('DEB2:FIN2'!D23)</f>
        <v>0</v>
      </c>
      <c r="E23" s="15" t="s">
        <v>61</v>
      </c>
      <c r="F23" s="21">
        <f>SUM('DEB2:FIN2'!F23)</f>
        <v>0</v>
      </c>
      <c r="G23" s="18">
        <f>SUM('DEB2:FIN2'!G23)</f>
        <v>0</v>
      </c>
      <c r="H23" s="21">
        <f>SUM('DEB2:FIN2'!H23)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SUM('DEB2:FIN2'!B24)</f>
        <v>2000</v>
      </c>
      <c r="C24" s="18">
        <f>SUM('DEB2:FIN2'!C24)</f>
        <v>317.57</v>
      </c>
      <c r="D24" s="18">
        <f>SUM('DEB2:FIN2'!D24)</f>
        <v>500</v>
      </c>
      <c r="E24" s="15"/>
      <c r="F24" s="21">
        <f>SUM('DEB2:FIN2'!F24)</f>
        <v>0</v>
      </c>
      <c r="G24" s="18">
        <f>SUM('DEB2:FIN2'!G24)</f>
        <v>0</v>
      </c>
      <c r="H24" s="21">
        <f>SUM('DEB2:FIN2'!H24)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SUM('DEB2:FIN2'!B25)</f>
        <v>0</v>
      </c>
      <c r="C25" s="18">
        <f>SUM('DEB2:FIN2'!C25)</f>
        <v>0</v>
      </c>
      <c r="D25" s="18">
        <f>SUM('DEB2:FIN2'!D25)</f>
        <v>0</v>
      </c>
      <c r="E25" s="15"/>
      <c r="F25" s="21">
        <f>SUM('DEB2:FIN2'!F25)</f>
        <v>0</v>
      </c>
      <c r="G25" s="18">
        <f>SUM('DEB2:FIN2'!G25)</f>
        <v>0</v>
      </c>
      <c r="H25" s="21">
        <f>SUM('DEB2:FIN2'!H25)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SUM('DEB2:FIN2'!B26)</f>
        <v>1000</v>
      </c>
      <c r="C26" s="18">
        <f>SUM('DEB2:FIN2'!C26)</f>
        <v>0</v>
      </c>
      <c r="D26" s="18">
        <f>SUM('DEB2:FIN2'!D26)</f>
        <v>0</v>
      </c>
      <c r="E26" s="15" t="s">
        <v>62</v>
      </c>
      <c r="F26" s="21">
        <f>SUM('DEB2:FIN2'!F26)</f>
        <v>0</v>
      </c>
      <c r="G26" s="18">
        <f>SUM('DEB2:FIN2'!G26)</f>
        <v>0</v>
      </c>
      <c r="H26" s="21">
        <f>SUM('DEB2:FIN2'!H26)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SUM('DEB2:FIN2'!B27)</f>
        <v>0</v>
      </c>
      <c r="C27" s="18">
        <f>SUM('DEB2:FIN2'!C27)</f>
        <v>0</v>
      </c>
      <c r="D27" s="18">
        <f>SUM('DEB2:FIN2'!D27)</f>
        <v>0</v>
      </c>
      <c r="E27" s="15" t="s">
        <v>63</v>
      </c>
      <c r="F27" s="21">
        <f>SUM('DEB2:FIN2'!F27)</f>
        <v>0</v>
      </c>
      <c r="G27" s="18">
        <f>SUM('DEB2:FIN2'!G27)</f>
        <v>0</v>
      </c>
      <c r="H27" s="21">
        <f>SUM('DEB2:FIN2'!H27)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SUM('DEB2:FIN2'!F28)</f>
        <v>2050</v>
      </c>
      <c r="G28" s="18">
        <f>SUM('DEB2:FIN2'!G28)</f>
        <v>0</v>
      </c>
      <c r="H28" s="21">
        <f>SUM('DEB2:FIN2'!H28)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SUM('DEB2:FIN2'!B29)</f>
        <v>0</v>
      </c>
      <c r="C29" s="18">
        <f>SUM('DEB2:FIN2'!C29)</f>
        <v>0</v>
      </c>
      <c r="D29" s="18">
        <f>SUM('DEB2:FIN2'!D29)</f>
        <v>0</v>
      </c>
      <c r="E29" s="15" t="s">
        <v>15</v>
      </c>
      <c r="F29" s="21">
        <f>SUM('DEB2:FIN2'!F29)</f>
        <v>0</v>
      </c>
      <c r="G29" s="18">
        <f>SUM('DEB2:FIN2'!G29)</f>
        <v>0</v>
      </c>
      <c r="H29" s="21">
        <f>SUM('DEB2:FIN2'!H29)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SUM('DEB2:FIN2'!B30)</f>
        <v>0</v>
      </c>
      <c r="C30" s="18">
        <f>SUM('DEB2:FIN2'!C30)</f>
        <v>0</v>
      </c>
      <c r="D30" s="18">
        <f>SUM('DEB2:FIN2'!D30)</f>
        <v>0</v>
      </c>
      <c r="E30" s="15"/>
      <c r="F30" s="21">
        <f>SUM('DEB2:FIN2'!F30)</f>
        <v>0</v>
      </c>
      <c r="G30" s="18">
        <f>SUM('DEB2:FIN2'!G30)</f>
        <v>0</v>
      </c>
      <c r="H30" s="21">
        <f>SUM('DEB2:FIN2'!H30)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SUM('DEB2:FIN2'!B31)</f>
        <v>0</v>
      </c>
      <c r="C31" s="18">
        <f>SUM('DEB2:FIN2'!C31)</f>
        <v>0</v>
      </c>
      <c r="D31" s="18">
        <f>SUM('DEB2:FIN2'!D31)</f>
        <v>0</v>
      </c>
      <c r="E31" s="15"/>
      <c r="F31" s="21">
        <f>SUM('DEB2:FIN2'!F31)</f>
        <v>0</v>
      </c>
      <c r="G31" s="18">
        <f>SUM('DEB2:FIN2'!G31)</f>
        <v>0</v>
      </c>
      <c r="H31" s="21">
        <f>SUM('DEB2:FIN2'!H31)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48765</v>
      </c>
      <c r="G32" s="33">
        <f>+G33+G34+G35</f>
        <v>32128.32</v>
      </c>
      <c r="H32" s="31">
        <f>+H33+H34+H35</f>
        <v>65000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SUM('DEB2:FIN2'!B33)</f>
        <v>0</v>
      </c>
      <c r="C33" s="18">
        <f>SUM('DEB2:FIN2'!C33)</f>
        <v>0</v>
      </c>
      <c r="D33" s="18">
        <f>SUM('DEB2:FIN2'!D33)</f>
        <v>0</v>
      </c>
      <c r="E33" s="15" t="s">
        <v>65</v>
      </c>
      <c r="F33" s="21">
        <f>SUM('DEB2:FIN2'!F33)</f>
        <v>0</v>
      </c>
      <c r="G33" s="18">
        <f>SUM('DEB2:FIN2'!G33)</f>
        <v>0</v>
      </c>
      <c r="H33" s="21">
        <f>SUM('DEB2:FIN2'!H33)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SUM('DEB2:FIN2'!B34)</f>
        <v>0</v>
      </c>
      <c r="C34" s="18">
        <f>SUM('DEB2:FIN2'!C34)</f>
        <v>0</v>
      </c>
      <c r="D34" s="18">
        <f>SUM('DEB2:FIN2'!D34)</f>
        <v>0</v>
      </c>
      <c r="E34" s="15" t="s">
        <v>88</v>
      </c>
      <c r="F34" s="21">
        <f>SUM('DEB2:FIN2'!F34)</f>
        <v>48765</v>
      </c>
      <c r="G34" s="18">
        <f>SUM('DEB2:FIN2'!G34)</f>
        <v>32128.32</v>
      </c>
      <c r="H34" s="21">
        <f>SUM('DEB2:FIN2'!H34)</f>
        <v>65000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SUM('DEB2:FIN2'!B35)</f>
        <v>0</v>
      </c>
      <c r="C35" s="18">
        <f>SUM('DEB2:FIN2'!C35)</f>
        <v>0</v>
      </c>
      <c r="D35" s="18">
        <f>SUM('DEB2:FIN2'!D35)</f>
        <v>0</v>
      </c>
      <c r="E35" s="15"/>
      <c r="F35" s="21">
        <f>SUM('DEB2:FIN2'!F35)</f>
        <v>0</v>
      </c>
      <c r="G35" s="18">
        <f>SUM('DEB2:FIN2'!G35)</f>
        <v>0</v>
      </c>
      <c r="H35" s="21">
        <f>SUM('DEB2:FIN2'!H35)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35300</v>
      </c>
      <c r="C36" s="31">
        <f>C37</f>
        <v>24923.31</v>
      </c>
      <c r="D36" s="31">
        <f>D37</f>
        <v>37300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SUM('DEB2:FIN2'!B37)</f>
        <v>35300</v>
      </c>
      <c r="C37" s="18">
        <f>SUM('DEB2:FIN2'!C37)</f>
        <v>24923.31</v>
      </c>
      <c r="D37" s="18">
        <f>SUM('DEB2:FIN2'!D37)</f>
        <v>37300</v>
      </c>
      <c r="E37" s="38"/>
      <c r="F37" s="21">
        <f>SUM('DEB2:FIN2'!F37)</f>
        <v>0</v>
      </c>
      <c r="G37" s="18">
        <f>SUM('DEB2:FIN2'!G37)</f>
        <v>0</v>
      </c>
      <c r="H37" s="21">
        <f>SUM('DEB2:FIN2'!H37)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SUM('DEB2:FIN2'!B38)</f>
        <v>0</v>
      </c>
      <c r="C38" s="35">
        <f>SUM('DEB2:FIN2'!C38)</f>
        <v>0</v>
      </c>
      <c r="D38" s="35">
        <f>SUM('DEB2:FIN2'!D38)</f>
        <v>0</v>
      </c>
      <c r="E38" s="42" t="s">
        <v>69</v>
      </c>
      <c r="F38" s="35">
        <f>SUM('DEB2:FIN2'!F38)</f>
        <v>1500</v>
      </c>
      <c r="G38" s="65">
        <f>SUM('DEB2:FIN2'!G38)</f>
        <v>70</v>
      </c>
      <c r="H38" s="35">
        <f>SUM('DEB2:FIN2'!H38)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SUM('DEB2:FIN2'!B39)</f>
        <v>0</v>
      </c>
      <c r="C39" s="31">
        <f>SUM('DEB2:FIN2'!C39)</f>
        <v>6162.07</v>
      </c>
      <c r="D39" s="31">
        <f>SUM('DEB2:FIN2'!D39)</f>
        <v>0</v>
      </c>
      <c r="E39" s="44" t="s">
        <v>29</v>
      </c>
      <c r="F39" s="31">
        <f>SUM('DEB2:FIN2'!F39)</f>
        <v>0</v>
      </c>
      <c r="G39" s="33">
        <f>SUM('DEB2:FIN2'!G39)</f>
        <v>0</v>
      </c>
      <c r="H39" s="31">
        <f>SUM('DEB2:FIN2'!H39)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SUM('DEB2:FIN2'!B40)</f>
        <v>0</v>
      </c>
      <c r="C40" s="33">
        <f>SUM('DEB2:FIN2'!C40)</f>
        <v>0</v>
      </c>
      <c r="D40" s="33">
        <f>SUM('DEB2:FIN2'!D40)</f>
        <v>0</v>
      </c>
      <c r="E40" s="37" t="s">
        <v>58</v>
      </c>
      <c r="F40" s="31">
        <f>SUM('DEB2:FIN2'!F40)</f>
        <v>0</v>
      </c>
      <c r="G40" s="33">
        <f>SUM('DEB2:FIN2'!G40)</f>
        <v>0</v>
      </c>
      <c r="H40" s="31">
        <f>SUM('DEB2:FIN2'!H40)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241548</v>
      </c>
      <c r="C41" s="20">
        <f>C5</f>
        <v>206300.11</v>
      </c>
      <c r="D41" s="20">
        <f>D5</f>
        <v>238900</v>
      </c>
      <c r="E41" s="16" t="s">
        <v>31</v>
      </c>
      <c r="F41" s="28">
        <f>F5</f>
        <v>174815</v>
      </c>
      <c r="G41" s="20">
        <f>G5</f>
        <v>124576.32000000001</v>
      </c>
      <c r="H41" s="28">
        <f>H5</f>
        <v>147600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36500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36500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SUM('DEB2:FIN2'!B43)</f>
        <v>0</v>
      </c>
      <c r="C43" s="18">
        <f>SUM('DEB2:FIN2'!C43)</f>
        <v>0</v>
      </c>
      <c r="D43" s="18">
        <f>SUM('DEB2:FIN2'!D43)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SUM('DEB2:FIN2'!B44)</f>
        <v>0</v>
      </c>
      <c r="C44" s="18">
        <f>SUM('DEB2:FIN2'!C44)</f>
        <v>0</v>
      </c>
      <c r="D44" s="18">
        <f>SUM('DEB2:FIN2'!D44)</f>
        <v>36500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36500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SUM('DEB2:FIN2'!B45)</f>
        <v>0</v>
      </c>
      <c r="C45" s="18">
        <f>SUM('DEB2:FIN2'!C45)</f>
        <v>0</v>
      </c>
      <c r="D45" s="18">
        <f>SUM('DEB2:FIN2'!D45)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SUM('DEB2:FIN2'!B46)</f>
        <v>0</v>
      </c>
      <c r="C46" s="18">
        <f>SUM('DEB2:FIN2'!C46)</f>
        <v>0</v>
      </c>
      <c r="D46" s="18">
        <f>SUM('DEB2:FIN2'!D46)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241548</v>
      </c>
      <c r="C47" s="20">
        <f>C41+C42</f>
        <v>206300.11</v>
      </c>
      <c r="D47" s="20">
        <f>D41+D42</f>
        <v>275400</v>
      </c>
      <c r="E47" s="17" t="s">
        <v>41</v>
      </c>
      <c r="F47" s="28">
        <f>F41+F42</f>
        <v>174815</v>
      </c>
      <c r="G47" s="20">
        <f>G41+G42</f>
        <v>124576.32000000001</v>
      </c>
      <c r="H47" s="28">
        <f>H41+H42</f>
        <v>184100</v>
      </c>
      <c r="J47" s="64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66733</v>
      </c>
      <c r="G49" s="29">
        <f>C41-G41</f>
        <v>81723.789999999979</v>
      </c>
      <c r="H49" s="29">
        <f>D41-H41</f>
        <v>91300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G51" s="29"/>
      <c r="H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176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6018.43</v>
      </c>
      <c r="D5" s="18">
        <f>D6+D13+D19+D28+D32+D36+D38+D39+D40</f>
        <v>4000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39.799999999999997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>
        <v>39.799999999999997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5978.63</v>
      </c>
      <c r="D19" s="35">
        <f>SUM(D20:D27)</f>
        <v>4000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>
        <v>2867.05</v>
      </c>
      <c r="D21" s="48">
        <v>1000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f>554.58+2417+140</f>
        <v>3111.58</v>
      </c>
      <c r="D22" s="48">
        <v>3000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172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6018.43</v>
      </c>
      <c r="D41" s="20">
        <f>D5</f>
        <v>4000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6018.43</v>
      </c>
      <c r="D47" s="20">
        <f>D41+D42</f>
        <v>4000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6018.43</v>
      </c>
      <c r="H49" s="29">
        <f>D41-H41</f>
        <v>4000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7" workbookViewId="0">
      <selection activeCell="H17" sqref="H17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4500</v>
      </c>
      <c r="C5" s="18">
        <f>C6+C13+C19+C28+C32+C36+C38+C39+C40</f>
        <v>4500</v>
      </c>
      <c r="D5" s="18">
        <f>D6+D13+D19+D28+D32+D36+D38+D39+D40</f>
        <v>4000</v>
      </c>
      <c r="E5" s="12" t="s">
        <v>3</v>
      </c>
      <c r="F5" s="21">
        <f>F6+F13+F32+F36+F38+F39+F40</f>
        <v>13000</v>
      </c>
      <c r="G5" s="18">
        <f>G6+G13+G32+G36+G38+G39+G40</f>
        <v>7500</v>
      </c>
      <c r="H5" s="21">
        <f>H6+H13+H32+H36+H38+H39+H40</f>
        <v>8000</v>
      </c>
    </row>
    <row r="6" spans="1:8" ht="23.1" customHeight="1" thickBot="1" x14ac:dyDescent="0.35">
      <c r="A6" s="43" t="s">
        <v>4</v>
      </c>
      <c r="B6" s="35">
        <f>SUM(B7:B12)</f>
        <v>3500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2000</v>
      </c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1500</v>
      </c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13000</v>
      </c>
      <c r="G13" s="33">
        <f>SUM(G14:G31)</f>
        <v>7500</v>
      </c>
      <c r="H13" s="31">
        <f>SUM(H14:H31)</f>
        <v>8000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500</v>
      </c>
      <c r="C15" s="18"/>
      <c r="D15" s="48"/>
      <c r="E15" s="15" t="s">
        <v>163</v>
      </c>
      <c r="F15" s="22">
        <v>6000</v>
      </c>
      <c r="G15" s="19">
        <v>4000</v>
      </c>
      <c r="H15" s="77">
        <v>5000</v>
      </c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7000</v>
      </c>
      <c r="G16" s="19">
        <v>3500</v>
      </c>
      <c r="H16" s="77">
        <v>3000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4500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>
        <v>4500</v>
      </c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4000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>
        <v>4000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4500</v>
      </c>
      <c r="C41" s="20">
        <f>C5</f>
        <v>4500</v>
      </c>
      <c r="D41" s="20">
        <f>D5</f>
        <v>4000</v>
      </c>
      <c r="E41" s="16" t="s">
        <v>31</v>
      </c>
      <c r="F41" s="20">
        <f>F5</f>
        <v>13000</v>
      </c>
      <c r="G41" s="20">
        <f>G5</f>
        <v>7500</v>
      </c>
      <c r="H41" s="28">
        <f>H5</f>
        <v>8000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4500</v>
      </c>
      <c r="C47" s="20">
        <f>C41+C42</f>
        <v>4500</v>
      </c>
      <c r="D47" s="20">
        <f>D41+D42</f>
        <v>4000</v>
      </c>
      <c r="E47" s="17" t="s">
        <v>41</v>
      </c>
      <c r="F47" s="20">
        <f>F41+F42</f>
        <v>13000</v>
      </c>
      <c r="G47" s="20">
        <f>G41+G42</f>
        <v>7500</v>
      </c>
      <c r="H47" s="28">
        <f>H41+H42</f>
        <v>8000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-8500</v>
      </c>
      <c r="G49" s="29">
        <f>C41-G41</f>
        <v>-3000</v>
      </c>
      <c r="H49" s="29">
        <f>D41-H41</f>
        <v>-4000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40" workbookViewId="0">
      <selection activeCell="D23" sqref="D23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161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6000</v>
      </c>
      <c r="C5" s="18">
        <f>C6+C13+C19+C28+C32+C36+C38+C39+C40</f>
        <v>15387.73</v>
      </c>
      <c r="D5" s="18">
        <f>D6+D13+D19+D28+D32+D36+D38+D39+D40</f>
        <v>8500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600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2129</v>
      </c>
      <c r="D6" s="35">
        <f>SUM(D7:D12)</f>
        <v>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>
        <v>1940</v>
      </c>
      <c r="D7" s="48">
        <v>500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>
        <v>189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2000</v>
      </c>
      <c r="C13" s="33">
        <f>SUM(C14:C18)</f>
        <v>6255.52</v>
      </c>
      <c r="D13" s="33">
        <f>SUM(D14:D18)</f>
        <v>3000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2000</v>
      </c>
      <c r="C15" s="18">
        <v>6255.52</v>
      </c>
      <c r="D15" s="48">
        <v>3000</v>
      </c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4000</v>
      </c>
      <c r="C19" s="35">
        <f>SUM(C20:C27)</f>
        <v>7003.21</v>
      </c>
      <c r="D19" s="35">
        <f>SUM(D20:D27)</f>
        <v>5000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500</v>
      </c>
      <c r="C20" s="18">
        <v>379.76</v>
      </c>
      <c r="D20" s="48">
        <v>400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1000</v>
      </c>
      <c r="C21" s="18">
        <v>561.30999999999995</v>
      </c>
      <c r="D21" s="48">
        <v>600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2000</v>
      </c>
      <c r="C22" s="18">
        <v>6062.14</v>
      </c>
      <c r="D22" s="48">
        <v>4000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>
        <v>500</v>
      </c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600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>
        <v>600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79</v>
      </c>
      <c r="B37" s="39"/>
      <c r="C37" s="39"/>
      <c r="D37" s="48"/>
      <c r="E37" s="46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6000</v>
      </c>
      <c r="C41" s="20">
        <f>C5</f>
        <v>15387.73</v>
      </c>
      <c r="D41" s="20">
        <f>D5</f>
        <v>8500</v>
      </c>
      <c r="E41" s="16" t="s">
        <v>31</v>
      </c>
      <c r="F41" s="20">
        <f>F5</f>
        <v>0</v>
      </c>
      <c r="G41" s="20">
        <f>G5</f>
        <v>0</v>
      </c>
      <c r="H41" s="28">
        <f>H5</f>
        <v>600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6000</v>
      </c>
      <c r="C47" s="20">
        <f>C41+C42</f>
        <v>15387.73</v>
      </c>
      <c r="D47" s="20">
        <f>D41+D42</f>
        <v>8500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600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6000</v>
      </c>
      <c r="G49" s="29">
        <f>C41-G41</f>
        <v>15387.73</v>
      </c>
      <c r="H49" s="29">
        <f>D41-H41</f>
        <v>7900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10" workbookViewId="0">
      <selection activeCell="H30" sqref="H30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111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13526</v>
      </c>
      <c r="C5" s="18">
        <f>C6+C13+C19+C28+C32+C36+C38+C39+C40</f>
        <v>12961.810000000001</v>
      </c>
      <c r="D5" s="18">
        <f>D6+D13+D19+D28+D32+D36+D38+D39+D40</f>
        <v>14000</v>
      </c>
      <c r="E5" s="12" t="s">
        <v>3</v>
      </c>
      <c r="F5" s="21">
        <f>F6+F13+F32+F36+F38+F39+F40</f>
        <v>0</v>
      </c>
      <c r="G5" s="18">
        <f>G6+G13+G32+G36+G38+G39+G40</f>
        <v>1471</v>
      </c>
      <c r="H5" s="21">
        <f>H6+H13+H32+H36+H38+H39+H40</f>
        <v>1000</v>
      </c>
    </row>
    <row r="6" spans="1:8" ht="23.1" customHeight="1" thickBot="1" x14ac:dyDescent="0.35">
      <c r="A6" s="43" t="s">
        <v>4</v>
      </c>
      <c r="B6" s="35">
        <f>SUM(B7:B12)</f>
        <v>1700</v>
      </c>
      <c r="C6" s="35">
        <f>SUM(C7:C12)</f>
        <v>559.16999999999996</v>
      </c>
      <c r="D6" s="35">
        <f>SUM(D7:D12)</f>
        <v>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>
        <v>36.4</v>
      </c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f>1200+500</f>
        <v>1700</v>
      </c>
      <c r="C11" s="18">
        <v>522.77</v>
      </c>
      <c r="D11" s="48">
        <v>500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1471</v>
      </c>
      <c r="H13" s="31">
        <f>SUM(H14:H31)</f>
        <v>1000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>
        <v>10</v>
      </c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11826</v>
      </c>
      <c r="C19" s="35">
        <f>SUM(C20:C27)</f>
        <v>12392.640000000001</v>
      </c>
      <c r="D19" s="35">
        <f>SUM(D20:D27)</f>
        <v>13500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f>997.5+570+0.5</f>
        <v>1568</v>
      </c>
      <c r="C20" s="18">
        <v>1760.2</v>
      </c>
      <c r="D20" s="48">
        <v>2000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>
        <v>100</v>
      </c>
      <c r="D21" s="48">
        <v>100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200+5158+100+4800.23-0.23</f>
        <v>10258</v>
      </c>
      <c r="C22" s="18">
        <f>4587.14+2826.74+3118.56</f>
        <v>10532.44</v>
      </c>
      <c r="D22" s="48">
        <v>11400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>
        <v>1471</v>
      </c>
      <c r="H30" s="77">
        <v>1000</v>
      </c>
    </row>
    <row r="31" spans="1:8" ht="23.1" customHeight="1" thickBot="1" x14ac:dyDescent="0.35">
      <c r="A31" s="6"/>
      <c r="B31" s="18"/>
      <c r="C31" s="18"/>
      <c r="D31" s="48"/>
      <c r="E31" s="15" t="s">
        <v>170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13526</v>
      </c>
      <c r="C41" s="20">
        <f>C5</f>
        <v>12961.810000000001</v>
      </c>
      <c r="D41" s="20">
        <f>D5</f>
        <v>14000</v>
      </c>
      <c r="E41" s="16" t="s">
        <v>31</v>
      </c>
      <c r="F41" s="20">
        <f>F5</f>
        <v>0</v>
      </c>
      <c r="G41" s="20">
        <f>G5</f>
        <v>1471</v>
      </c>
      <c r="H41" s="28">
        <f>H5</f>
        <v>1000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13526</v>
      </c>
      <c r="C47" s="20">
        <f>C41+C42</f>
        <v>12961.810000000001</v>
      </c>
      <c r="D47" s="20">
        <f>D41+D42</f>
        <v>14000</v>
      </c>
      <c r="E47" s="17" t="s">
        <v>41</v>
      </c>
      <c r="F47" s="20">
        <f>F41+F42</f>
        <v>0</v>
      </c>
      <c r="G47" s="20">
        <f>G41+G42</f>
        <v>1471</v>
      </c>
      <c r="H47" s="28">
        <f>H41+H42</f>
        <v>1000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13526</v>
      </c>
      <c r="G49" s="29">
        <f>C41-G41</f>
        <v>11490.810000000001</v>
      </c>
      <c r="H49" s="29">
        <f>D41-H41</f>
        <v>13000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D13" workbookViewId="0">
      <selection activeCell="H17" sqref="H17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110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31731</v>
      </c>
      <c r="C5" s="18">
        <f>C6+C13+C19+C28+C32+C36+C38+C39+C40</f>
        <v>26731.66</v>
      </c>
      <c r="D5" s="18">
        <f>D6+D13+D19+D28+D32+D36+D38+D39+D40</f>
        <v>29000</v>
      </c>
      <c r="E5" s="12" t="s">
        <v>3</v>
      </c>
      <c r="F5" s="21">
        <f>F6+F13+F32+F36+F38+F39+F40</f>
        <v>35820</v>
      </c>
      <c r="G5" s="18">
        <f>G6+G13+G32+G36+G38+G39+G40</f>
        <v>29060</v>
      </c>
      <c r="H5" s="21">
        <f>H6+H13+H32+H36+H38+H39+H40</f>
        <v>35500</v>
      </c>
    </row>
    <row r="6" spans="1:8" ht="23.1" customHeight="1" thickBot="1" x14ac:dyDescent="0.35">
      <c r="A6" s="43" t="s">
        <v>4</v>
      </c>
      <c r="B6" s="35">
        <f>SUM(B7:B12)</f>
        <v>1030</v>
      </c>
      <c r="C6" s="35">
        <f>SUM(C7:C12)</f>
        <v>0</v>
      </c>
      <c r="D6" s="35">
        <f>SUM(D7:D12)</f>
        <v>1000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f>450+130+130+320</f>
        <v>1030</v>
      </c>
      <c r="C11" s="18"/>
      <c r="D11" s="48">
        <v>1000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1818</v>
      </c>
      <c r="C13" s="33">
        <f>SUM(C14:C18)</f>
        <v>7687.14</v>
      </c>
      <c r="D13" s="33">
        <f>SUM(D14:D18)</f>
        <v>7000</v>
      </c>
      <c r="E13" s="30" t="s">
        <v>5</v>
      </c>
      <c r="F13" s="31">
        <f>SUM(F14:F31)</f>
        <v>23670</v>
      </c>
      <c r="G13" s="33">
        <f>SUM(G14:G31)</f>
        <v>19060</v>
      </c>
      <c r="H13" s="31">
        <f>SUM(H14:H31)</f>
        <v>21000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f>909+909</f>
        <v>1818</v>
      </c>
      <c r="C15" s="18">
        <v>7687.14</v>
      </c>
      <c r="D15" s="48">
        <v>7000</v>
      </c>
      <c r="E15" s="15" t="s">
        <v>163</v>
      </c>
      <c r="F15" s="22">
        <v>8000</v>
      </c>
      <c r="G15" s="19">
        <v>8000</v>
      </c>
      <c r="H15" s="77">
        <v>9000</v>
      </c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10000</v>
      </c>
      <c r="G16" s="19">
        <v>6000</v>
      </c>
      <c r="H16" s="77">
        <v>6500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28883</v>
      </c>
      <c r="C19" s="35">
        <f>SUM(C20:C27)</f>
        <v>17244.52</v>
      </c>
      <c r="D19" s="35">
        <f>SUM(D20:D27)</f>
        <v>21000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f>3420+2992.5+3420+0.5</f>
        <v>9833</v>
      </c>
      <c r="C20" s="18">
        <v>6863.52</v>
      </c>
      <c r="D20" s="48">
        <v>6500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5071.2+7124+300+6555-0.2</f>
        <v>19050</v>
      </c>
      <c r="C22" s="18">
        <f>422.5+5104+4854.5</f>
        <v>10381</v>
      </c>
      <c r="D22" s="48">
        <v>14500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>
        <v>5670</v>
      </c>
      <c r="G30" s="19">
        <v>5060</v>
      </c>
      <c r="H30" s="77">
        <v>5500</v>
      </c>
    </row>
    <row r="31" spans="1:8" ht="23.1" customHeight="1" thickBot="1" x14ac:dyDescent="0.35">
      <c r="A31" s="6"/>
      <c r="B31" s="18"/>
      <c r="C31" s="18"/>
      <c r="D31" s="48"/>
      <c r="E31" s="15" t="s">
        <v>171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12150</v>
      </c>
      <c r="G32" s="33">
        <f>+G33+G34+G35</f>
        <v>10000</v>
      </c>
      <c r="H32" s="31">
        <f>+H33+H34+H35</f>
        <v>14500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>
        <v>12150</v>
      </c>
      <c r="G34" s="19">
        <v>10000</v>
      </c>
      <c r="H34" s="77">
        <v>14500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>
        <v>1800</v>
      </c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31731</v>
      </c>
      <c r="C41" s="20">
        <f>C5</f>
        <v>26731.66</v>
      </c>
      <c r="D41" s="20">
        <f>D5</f>
        <v>29000</v>
      </c>
      <c r="E41" s="16" t="s">
        <v>31</v>
      </c>
      <c r="F41" s="20">
        <f>F5</f>
        <v>35820</v>
      </c>
      <c r="G41" s="20">
        <f>G5</f>
        <v>29060</v>
      </c>
      <c r="H41" s="28">
        <f>H5</f>
        <v>35500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31731</v>
      </c>
      <c r="C47" s="20">
        <f>C41+C42</f>
        <v>26731.66</v>
      </c>
      <c r="D47" s="20">
        <f>D41+D42</f>
        <v>29000</v>
      </c>
      <c r="E47" s="17" t="s">
        <v>41</v>
      </c>
      <c r="F47" s="20">
        <f>F41+F42</f>
        <v>35820</v>
      </c>
      <c r="G47" s="20">
        <f>G41+G42</f>
        <v>29060</v>
      </c>
      <c r="H47" s="28">
        <f>H41+H42</f>
        <v>35500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-4089</v>
      </c>
      <c r="G49" s="29">
        <f>C41-G41</f>
        <v>-2328.34</v>
      </c>
      <c r="H49" s="29">
        <f>D41-H41</f>
        <v>-6500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2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143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162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100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100</v>
      </c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1000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>
        <v>1000</v>
      </c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1900</v>
      </c>
      <c r="C19" s="35">
        <f>SUM(C20:C27)</f>
        <v>162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1000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900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v>162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 t="s">
        <v>172</v>
      </c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162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162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3000</v>
      </c>
      <c r="G49" s="29">
        <f>C41-G41</f>
        <v>162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4" workbookViewId="0">
      <selection activeCell="J21" sqref="J21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112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59" t="s">
        <v>75</v>
      </c>
    </row>
    <row r="5" spans="1:12" ht="23.1" customHeight="1" thickBot="1" x14ac:dyDescent="0.35">
      <c r="A5" s="5" t="s">
        <v>2</v>
      </c>
      <c r="B5" s="18">
        <f>B6+B13+B19+B28+B32+B36+B38+B39+B40</f>
        <v>52757</v>
      </c>
      <c r="C5" s="18">
        <f>C6+C13+C19+C28+C32+C36+C38+C39+C40</f>
        <v>50373.900000000009</v>
      </c>
      <c r="D5" s="18">
        <f>D6+D13+D19+D28+D32+D36+D38+D39+D40</f>
        <v>51000</v>
      </c>
      <c r="E5" s="12" t="s">
        <v>3</v>
      </c>
      <c r="F5" s="21">
        <f>F6+F13+F32+F36+F38+F39+F40</f>
        <v>48820</v>
      </c>
      <c r="G5" s="68">
        <f>G6+G13+G32+G36+G38+G39+G40</f>
        <v>38031</v>
      </c>
      <c r="H5" s="48">
        <f>H6+H13+H32+H36+H38+H39+H40</f>
        <v>44500</v>
      </c>
    </row>
    <row r="6" spans="1:12" ht="23.1" customHeight="1" thickBot="1" x14ac:dyDescent="0.35">
      <c r="A6" s="43" t="s">
        <v>4</v>
      </c>
      <c r="B6" s="35">
        <f>SUM(B7:B12)</f>
        <v>6330</v>
      </c>
      <c r="C6" s="35">
        <f>SUM(C7:C12)</f>
        <v>598.97</v>
      </c>
      <c r="D6" s="35">
        <f>SUM(D7:D12)</f>
        <v>1500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SUM('DEB3:FIN3'!B7)</f>
        <v>0</v>
      </c>
      <c r="C7" s="18">
        <f>SUM('DEB3:FIN3'!C7)</f>
        <v>0</v>
      </c>
      <c r="D7" s="18">
        <f>SUM('DEB3:FIN3'!D7)</f>
        <v>0</v>
      </c>
      <c r="E7" s="13" t="s">
        <v>48</v>
      </c>
      <c r="F7" s="21">
        <f>SUM('DEB3:FIN3'!F7)</f>
        <v>0</v>
      </c>
      <c r="G7" s="18">
        <f>SUM('DEB3:FIN3'!G7)</f>
        <v>0</v>
      </c>
      <c r="H7" s="21">
        <f>SUM('DEB3:FIN3'!H7)</f>
        <v>0</v>
      </c>
    </row>
    <row r="8" spans="1:12" ht="23.1" customHeight="1" thickBot="1" x14ac:dyDescent="0.35">
      <c r="A8" s="6" t="s">
        <v>44</v>
      </c>
      <c r="B8" s="18">
        <f>SUM('DEB3:FIN3'!B8)</f>
        <v>0</v>
      </c>
      <c r="C8" s="18">
        <f>SUM('DEB3:FIN3'!C8)</f>
        <v>0</v>
      </c>
      <c r="D8" s="18">
        <f>SUM('DEB3:FIN3'!D8)</f>
        <v>0</v>
      </c>
      <c r="E8" s="13"/>
      <c r="F8" s="21">
        <f>SUM('DEB3:FIN3'!F8)</f>
        <v>0</v>
      </c>
      <c r="G8" s="18">
        <f>SUM('DEB3:FIN3'!G8)</f>
        <v>0</v>
      </c>
      <c r="H8" s="21">
        <f>SUM('DEB3:FIN3'!H8)</f>
        <v>0</v>
      </c>
    </row>
    <row r="9" spans="1:12" ht="23.1" customHeight="1" thickBot="1" x14ac:dyDescent="0.35">
      <c r="A9" s="6" t="s">
        <v>45</v>
      </c>
      <c r="B9" s="18">
        <f>SUM('DEB3:FIN3'!B9)</f>
        <v>0</v>
      </c>
      <c r="C9" s="18">
        <f>SUM('DEB3:FIN3'!C9)</f>
        <v>36.4</v>
      </c>
      <c r="D9" s="18">
        <f>SUM('DEB3:FIN3'!D9)</f>
        <v>0</v>
      </c>
      <c r="E9" s="13" t="s">
        <v>49</v>
      </c>
      <c r="F9" s="21">
        <f>SUM('DEB3:FIN3'!F9)</f>
        <v>0</v>
      </c>
      <c r="G9" s="18">
        <f>SUM('DEB3:FIN3'!G9)</f>
        <v>0</v>
      </c>
      <c r="H9" s="21">
        <f>SUM('DEB3:FIN3'!H9)</f>
        <v>0</v>
      </c>
    </row>
    <row r="10" spans="1:12" ht="23.1" customHeight="1" thickBot="1" x14ac:dyDescent="0.35">
      <c r="A10" s="6" t="s">
        <v>46</v>
      </c>
      <c r="B10" s="18">
        <f>SUM('DEB3:FIN3'!B10)</f>
        <v>2000</v>
      </c>
      <c r="C10" s="18">
        <f>SUM('DEB3:FIN3'!C10)</f>
        <v>39.799999999999997</v>
      </c>
      <c r="D10" s="18">
        <f>SUM('DEB3:FIN3'!D10)</f>
        <v>0</v>
      </c>
      <c r="E10" s="13"/>
      <c r="F10" s="21">
        <f>SUM('DEB3:FIN3'!F10)</f>
        <v>0</v>
      </c>
      <c r="G10" s="18">
        <f>SUM('DEB3:FIN3'!G10)</f>
        <v>0</v>
      </c>
      <c r="H10" s="21">
        <f>SUM('DEB3:FIN3'!H10)</f>
        <v>0</v>
      </c>
    </row>
    <row r="11" spans="1:12" ht="23.1" customHeight="1" thickBot="1" x14ac:dyDescent="0.35">
      <c r="A11" s="6" t="s">
        <v>47</v>
      </c>
      <c r="B11" s="18">
        <f>SUM('DEB3:FIN3'!B11)</f>
        <v>4330</v>
      </c>
      <c r="C11" s="18">
        <f>SUM('DEB3:FIN3'!C11)</f>
        <v>522.77</v>
      </c>
      <c r="D11" s="18">
        <f>SUM('DEB3:FIN3'!D11)</f>
        <v>1500</v>
      </c>
      <c r="E11" s="13" t="s">
        <v>50</v>
      </c>
      <c r="F11" s="21">
        <f>SUM('DEB3:FIN3'!F11)</f>
        <v>0</v>
      </c>
      <c r="G11" s="18">
        <f>SUM('DEB3:FIN3'!G11)</f>
        <v>0</v>
      </c>
      <c r="H11" s="21">
        <f>SUM('DEB3:FIN3'!H11)</f>
        <v>0</v>
      </c>
    </row>
    <row r="12" spans="1:12" ht="23.1" customHeight="1" thickBot="1" x14ac:dyDescent="0.35">
      <c r="A12" s="6"/>
      <c r="B12" s="18">
        <f>SUM('DEB3:FIN3'!B12)</f>
        <v>0</v>
      </c>
      <c r="C12" s="18">
        <f>SUM('DEB3:FIN3'!C12)</f>
        <v>0</v>
      </c>
      <c r="D12" s="18">
        <f>SUM('DEB3:FIN3'!D12)</f>
        <v>0</v>
      </c>
      <c r="E12" s="13"/>
      <c r="F12" s="21">
        <f>SUM('DEB3:FIN3'!F12)</f>
        <v>0</v>
      </c>
      <c r="G12" s="18">
        <f>SUM('DEB3:FIN3'!G12)</f>
        <v>0</v>
      </c>
      <c r="H12" s="21">
        <f>SUM('DEB3:FIN3'!H12)</f>
        <v>0</v>
      </c>
    </row>
    <row r="13" spans="1:12" ht="23.1" customHeight="1" thickBot="1" x14ac:dyDescent="0.35">
      <c r="A13" s="32" t="s">
        <v>7</v>
      </c>
      <c r="B13" s="33">
        <f>SUM(B14:B18)</f>
        <v>3318</v>
      </c>
      <c r="C13" s="33">
        <f>SUM(C14:C18)</f>
        <v>7697.14</v>
      </c>
      <c r="D13" s="33">
        <f>SUM(D14:D18)</f>
        <v>7000</v>
      </c>
      <c r="E13" s="30" t="s">
        <v>5</v>
      </c>
      <c r="F13" s="31">
        <f>SUM(F14:F31)</f>
        <v>36670</v>
      </c>
      <c r="G13" s="33">
        <f>SUM(G14:G31)</f>
        <v>28031</v>
      </c>
      <c r="H13" s="31">
        <f>SUM(H14:H31)</f>
        <v>30000</v>
      </c>
    </row>
    <row r="14" spans="1:12" ht="23.1" customHeight="1" thickBot="1" x14ac:dyDescent="0.35">
      <c r="A14" s="6" t="s">
        <v>51</v>
      </c>
      <c r="B14" s="18">
        <f>SUM('DEB3:FIN3'!B14)</f>
        <v>0</v>
      </c>
      <c r="C14" s="18">
        <f>SUM('DEB3:FIN3'!C14)</f>
        <v>0</v>
      </c>
      <c r="D14" s="18">
        <f>SUM('DEB3:FIN3'!D14)</f>
        <v>0</v>
      </c>
      <c r="E14" s="15" t="s">
        <v>6</v>
      </c>
      <c r="F14" s="21">
        <f>SUM('DEB3:FIN3'!F14)</f>
        <v>0</v>
      </c>
      <c r="G14" s="18">
        <f>SUM('DEB3:FIN3'!G14)</f>
        <v>0</v>
      </c>
      <c r="H14" s="21">
        <f>SUM('DEB3:FIN3'!H14)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SUM('DEB3:FIN3'!B15)</f>
        <v>2318</v>
      </c>
      <c r="C15" s="18">
        <f>SUM('DEB3:FIN3'!C15)</f>
        <v>7697.14</v>
      </c>
      <c r="D15" s="18">
        <f>SUM('DEB3:FIN3'!D15)</f>
        <v>7000</v>
      </c>
      <c r="E15" s="15" t="s">
        <v>163</v>
      </c>
      <c r="F15" s="21">
        <f>SUM('DEB3:FIN3'!F15)</f>
        <v>14000</v>
      </c>
      <c r="G15" s="18">
        <f>SUM('DEB3:FIN3'!G15)</f>
        <v>12000</v>
      </c>
      <c r="H15" s="21">
        <f>SUM('DEB3:FIN3'!H15)</f>
        <v>14000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SUM('DEB3:FIN3'!B16)</f>
        <v>0</v>
      </c>
      <c r="C16" s="18">
        <f>SUM('DEB3:FIN3'!C16)</f>
        <v>0</v>
      </c>
      <c r="D16" s="18">
        <f>SUM('DEB3:FIN3'!D16)</f>
        <v>0</v>
      </c>
      <c r="E16" s="23" t="s">
        <v>9</v>
      </c>
      <c r="F16" s="21">
        <f>SUM('DEB3:FIN3'!F16)</f>
        <v>17000</v>
      </c>
      <c r="G16" s="18">
        <f>SUM('DEB3:FIN3'!G16)</f>
        <v>9500</v>
      </c>
      <c r="H16" s="21">
        <f>SUM('DEB3:FIN3'!H16)</f>
        <v>9500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SUM('DEB3:FIN3'!B17)</f>
        <v>1000</v>
      </c>
      <c r="C17" s="18">
        <f>SUM('DEB3:FIN3'!C17)</f>
        <v>0</v>
      </c>
      <c r="D17" s="18">
        <f>SUM('DEB3:FIN3'!D17)</f>
        <v>0</v>
      </c>
      <c r="E17" s="23" t="s">
        <v>12</v>
      </c>
      <c r="F17" s="21">
        <f>SUM('DEB3:FIN3'!F17)</f>
        <v>0</v>
      </c>
      <c r="G17" s="18">
        <f>SUM('DEB3:FIN3'!G17)</f>
        <v>0</v>
      </c>
      <c r="H17" s="21">
        <f>SUM('DEB3:FIN3'!H17)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SUM('DEB3:FIN3'!B18)</f>
        <v>0</v>
      </c>
      <c r="C18" s="18">
        <f>SUM('DEB3:FIN3'!C18)</f>
        <v>0</v>
      </c>
      <c r="D18" s="18">
        <f>SUM('DEB3:FIN3'!D18)</f>
        <v>0</v>
      </c>
      <c r="E18" s="45" t="s">
        <v>59</v>
      </c>
      <c r="F18" s="21">
        <f>SUM('DEB3:FIN3'!F18)</f>
        <v>0</v>
      </c>
      <c r="G18" s="18">
        <f>SUM('DEB3:FIN3'!G18)</f>
        <v>0</v>
      </c>
      <c r="H18" s="21">
        <f>SUM('DEB3:FIN3'!H18)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SUM('DEB3:FIN3'!B19)</f>
        <v>43109</v>
      </c>
      <c r="C19" s="33">
        <f>SUM('DEB3:FIN3'!C19)</f>
        <v>40277.790000000008</v>
      </c>
      <c r="D19" s="33">
        <f>SUM('DEB3:FIN3'!D19)</f>
        <v>38500</v>
      </c>
      <c r="E19" s="23" t="s">
        <v>60</v>
      </c>
      <c r="F19" s="21">
        <f>SUM('DEB3:FIN3'!F19)</f>
        <v>0</v>
      </c>
      <c r="G19" s="18">
        <f>SUM('DEB3:FIN3'!G19)</f>
        <v>0</v>
      </c>
      <c r="H19" s="21">
        <f>SUM('DEB3:FIN3'!H19)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SUM('DEB3:FIN3'!B20)</f>
        <v>12401</v>
      </c>
      <c r="C20" s="18">
        <f>SUM('DEB3:FIN3'!C20)</f>
        <v>8623.7200000000012</v>
      </c>
      <c r="D20" s="18">
        <f>SUM('DEB3:FIN3'!D20)</f>
        <v>8500</v>
      </c>
      <c r="E20" s="15"/>
      <c r="F20" s="21">
        <f>SUM('DEB3:FIN3'!F20)</f>
        <v>0</v>
      </c>
      <c r="G20" s="18">
        <f>SUM('DEB3:FIN3'!G20)</f>
        <v>0</v>
      </c>
      <c r="H20" s="21">
        <f>SUM('DEB3:FIN3'!H20)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SUM('DEB3:FIN3'!B21)</f>
        <v>0</v>
      </c>
      <c r="C21" s="18">
        <f>SUM('DEB3:FIN3'!C21)</f>
        <v>7467.05</v>
      </c>
      <c r="D21" s="18">
        <f>SUM('DEB3:FIN3'!D21)</f>
        <v>1100</v>
      </c>
      <c r="E21" s="15" t="s">
        <v>19</v>
      </c>
      <c r="F21" s="21">
        <f>SUM('DEB3:FIN3'!F21)</f>
        <v>0</v>
      </c>
      <c r="G21" s="18">
        <f>SUM('DEB3:FIN3'!G21)</f>
        <v>0</v>
      </c>
      <c r="H21" s="21">
        <f>SUM('DEB3:FIN3'!H21)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SUM('DEB3:FIN3'!B22)</f>
        <v>30708</v>
      </c>
      <c r="C22" s="18">
        <f>SUM('DEB3:FIN3'!C22)</f>
        <v>24025.02</v>
      </c>
      <c r="D22" s="18">
        <f>SUM('DEB3:FIN3'!D22)</f>
        <v>28900</v>
      </c>
      <c r="E22" s="15"/>
      <c r="F22" s="21">
        <f>SUM('DEB3:FIN3'!F22)</f>
        <v>0</v>
      </c>
      <c r="G22" s="18">
        <f>SUM('DEB3:FIN3'!G22)</f>
        <v>0</v>
      </c>
      <c r="H22" s="21">
        <f>SUM('DEB3:FIN3'!H22)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SUM('DEB3:FIN3'!B23)</f>
        <v>0</v>
      </c>
      <c r="C23" s="18">
        <f>SUM('DEB3:FIN3'!C23)</f>
        <v>0</v>
      </c>
      <c r="D23" s="18">
        <f>SUM('DEB3:FIN3'!D23)</f>
        <v>0</v>
      </c>
      <c r="E23" s="15" t="s">
        <v>61</v>
      </c>
      <c r="F23" s="21">
        <f>SUM('DEB3:FIN3'!F23)</f>
        <v>0</v>
      </c>
      <c r="G23" s="18">
        <f>SUM('DEB3:FIN3'!G23)</f>
        <v>0</v>
      </c>
      <c r="H23" s="21">
        <f>SUM('DEB3:FIN3'!H23)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SUM('DEB3:FIN3'!B24)</f>
        <v>0</v>
      </c>
      <c r="C24" s="18">
        <f>SUM('DEB3:FIN3'!C24)</f>
        <v>162</v>
      </c>
      <c r="D24" s="18">
        <f>SUM('DEB3:FIN3'!D24)</f>
        <v>0</v>
      </c>
      <c r="E24" s="15"/>
      <c r="F24" s="21">
        <f>SUM('DEB3:FIN3'!F24)</f>
        <v>0</v>
      </c>
      <c r="G24" s="18">
        <f>SUM('DEB3:FIN3'!G24)</f>
        <v>0</v>
      </c>
      <c r="H24" s="21">
        <f>SUM('DEB3:FIN3'!H24)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SUM('DEB3:FIN3'!B25)</f>
        <v>0</v>
      </c>
      <c r="C25" s="18">
        <f>SUM('DEB3:FIN3'!C25)</f>
        <v>0</v>
      </c>
      <c r="D25" s="18">
        <f>SUM('DEB3:FIN3'!D25)</f>
        <v>0</v>
      </c>
      <c r="E25" s="15"/>
      <c r="F25" s="21">
        <f>SUM('DEB3:FIN3'!F25)</f>
        <v>0</v>
      </c>
      <c r="G25" s="18">
        <f>SUM('DEB3:FIN3'!G25)</f>
        <v>0</v>
      </c>
      <c r="H25" s="21">
        <f>SUM('DEB3:FIN3'!H25)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SUM('DEB3:FIN3'!B26)</f>
        <v>0</v>
      </c>
      <c r="C26" s="18">
        <f>SUM('DEB3:FIN3'!C26)</f>
        <v>0</v>
      </c>
      <c r="D26" s="18">
        <f>SUM('DEB3:FIN3'!D26)</f>
        <v>0</v>
      </c>
      <c r="E26" s="15" t="s">
        <v>62</v>
      </c>
      <c r="F26" s="21">
        <f>SUM('DEB3:FIN3'!F26)</f>
        <v>0</v>
      </c>
      <c r="G26" s="18">
        <f>SUM('DEB3:FIN3'!G26)</f>
        <v>0</v>
      </c>
      <c r="H26" s="21">
        <f>SUM('DEB3:FIN3'!H26)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SUM('DEB3:FIN3'!B27)</f>
        <v>0</v>
      </c>
      <c r="C27" s="18">
        <f>SUM('DEB3:FIN3'!C27)</f>
        <v>0</v>
      </c>
      <c r="D27" s="18">
        <f>SUM('DEB3:FIN3'!D27)</f>
        <v>0</v>
      </c>
      <c r="E27" s="15" t="s">
        <v>63</v>
      </c>
      <c r="F27" s="21">
        <f>SUM('DEB3:FIN3'!F27)</f>
        <v>0</v>
      </c>
      <c r="G27" s="18">
        <f>SUM('DEB3:FIN3'!G27)</f>
        <v>0</v>
      </c>
      <c r="H27" s="21">
        <f>SUM('DEB3:FIN3'!H27)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SUM('DEB3:FIN3'!F28)</f>
        <v>0</v>
      </c>
      <c r="G28" s="18">
        <f>SUM('DEB3:FIN3'!G28)</f>
        <v>0</v>
      </c>
      <c r="H28" s="21">
        <f>SUM('DEB3:FIN3'!H28)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SUM('DEB3:FIN3'!B29)</f>
        <v>0</v>
      </c>
      <c r="C29" s="18">
        <f>SUM('DEB3:FIN3'!C29)</f>
        <v>0</v>
      </c>
      <c r="D29" s="18">
        <f>SUM('DEB3:FIN3'!D29)</f>
        <v>0</v>
      </c>
      <c r="E29" s="15" t="s">
        <v>15</v>
      </c>
      <c r="F29" s="21">
        <f>SUM('DEB3:FIN3'!F29)</f>
        <v>0</v>
      </c>
      <c r="G29" s="18">
        <f>SUM('DEB3:FIN3'!G29)</f>
        <v>0</v>
      </c>
      <c r="H29" s="21">
        <f>SUM('DEB3:FIN3'!H29)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SUM('DEB3:FIN3'!B30)</f>
        <v>0</v>
      </c>
      <c r="C30" s="18">
        <f>SUM('DEB3:FIN3'!C30)</f>
        <v>0</v>
      </c>
      <c r="D30" s="18">
        <f>SUM('DEB3:FIN3'!D30)</f>
        <v>0</v>
      </c>
      <c r="E30" s="15" t="s">
        <v>76</v>
      </c>
      <c r="F30" s="21">
        <f>SUM('DEB3:FIN3'!F30)</f>
        <v>5670</v>
      </c>
      <c r="G30" s="18">
        <f>SUM('DEB3:FIN3'!G30)</f>
        <v>6531</v>
      </c>
      <c r="H30" s="21">
        <f>SUM('DEB3:FIN3'!H30)</f>
        <v>6500</v>
      </c>
      <c r="J30" s="49"/>
      <c r="K30" s="50"/>
      <c r="L30" s="50"/>
    </row>
    <row r="31" spans="1:12" ht="23.1" customHeight="1" thickBot="1" x14ac:dyDescent="0.35">
      <c r="A31" s="6"/>
      <c r="B31" s="18">
        <f>SUM('DEB3:FIN3'!B31)</f>
        <v>0</v>
      </c>
      <c r="C31" s="18">
        <f>SUM('DEB3:FIN3'!C31)</f>
        <v>0</v>
      </c>
      <c r="D31" s="18">
        <f>SUM('DEB3:FIN3'!D31)</f>
        <v>0</v>
      </c>
      <c r="E31" s="15"/>
      <c r="F31" s="21">
        <f>SUM('DEB3:FIN3'!F31)</f>
        <v>0</v>
      </c>
      <c r="G31" s="18">
        <f>SUM('DEB3:FIN3'!G31)</f>
        <v>0</v>
      </c>
      <c r="H31" s="21">
        <f>SUM('DEB3:FIN3'!H31)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12150</v>
      </c>
      <c r="G32" s="33">
        <f>+G33+G34+G35</f>
        <v>10000</v>
      </c>
      <c r="H32" s="31">
        <f>+H33+H34+H35</f>
        <v>14500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SUM('DEB3:FIN3'!B33)</f>
        <v>0</v>
      </c>
      <c r="C33" s="18">
        <f>SUM('DEB3:FIN3'!C33)</f>
        <v>0</v>
      </c>
      <c r="D33" s="18">
        <f>SUM('DEB3:FIN3'!D33)</f>
        <v>0</v>
      </c>
      <c r="E33" s="15" t="s">
        <v>65</v>
      </c>
      <c r="F33" s="21">
        <f>SUM('DEB3:FIN3'!F33)</f>
        <v>0</v>
      </c>
      <c r="G33" s="18">
        <f>SUM('DEB3:FIN3'!G33)</f>
        <v>0</v>
      </c>
      <c r="H33" s="21">
        <f>SUM('DEB3:FIN3'!H33)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SUM('DEB3:FIN3'!B34)</f>
        <v>0</v>
      </c>
      <c r="C34" s="18">
        <f>SUM('DEB3:FIN3'!C34)</f>
        <v>0</v>
      </c>
      <c r="D34" s="18">
        <f>SUM('DEB3:FIN3'!D34)</f>
        <v>0</v>
      </c>
      <c r="E34" s="15" t="s">
        <v>88</v>
      </c>
      <c r="F34" s="21">
        <f>SUM('DEB3:FIN3'!F34)</f>
        <v>12150</v>
      </c>
      <c r="G34" s="18">
        <f>SUM('DEB3:FIN3'!G34)</f>
        <v>10000</v>
      </c>
      <c r="H34" s="21">
        <f>SUM('DEB3:FIN3'!H34)</f>
        <v>14500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SUM('DEB3:FIN3'!B35)</f>
        <v>0</v>
      </c>
      <c r="C35" s="18">
        <f>SUM('DEB3:FIN3'!C35)</f>
        <v>0</v>
      </c>
      <c r="D35" s="18">
        <f>SUM('DEB3:FIN3'!D35)</f>
        <v>0</v>
      </c>
      <c r="E35" s="15"/>
      <c r="F35" s="21">
        <f>SUM('DEB3:FIN3'!F35)</f>
        <v>0</v>
      </c>
      <c r="G35" s="18">
        <f>SUM('DEB3:FIN3'!G35)</f>
        <v>0</v>
      </c>
      <c r="H35" s="21">
        <f>SUM('DEB3:FIN3'!H35)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4000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SUM('DEB3:FIN3'!B37)</f>
        <v>0</v>
      </c>
      <c r="C37" s="18">
        <f>SUM('DEB3:FIN3'!C37)</f>
        <v>0</v>
      </c>
      <c r="D37" s="18">
        <f>SUM('DEB3:FIN3'!D37)</f>
        <v>4000</v>
      </c>
      <c r="E37" s="38"/>
      <c r="F37" s="21">
        <f>SUM('DEB3:FIN3'!F37)</f>
        <v>0</v>
      </c>
      <c r="G37" s="18">
        <f>SUM('DEB3:FIN3'!G37)</f>
        <v>0</v>
      </c>
      <c r="H37" s="21">
        <f>SUM('DEB3:FIN3'!H37)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SUM('DEB3:FIN3'!B38)</f>
        <v>0</v>
      </c>
      <c r="C38" s="35">
        <f>SUM('DEB3:FIN3'!C38)</f>
        <v>0</v>
      </c>
      <c r="D38" s="35">
        <f>SUM('DEB3:FIN3'!D38)</f>
        <v>0</v>
      </c>
      <c r="E38" s="42" t="s">
        <v>69</v>
      </c>
      <c r="F38" s="35">
        <f>SUM('DEB3:FIN3'!F38)</f>
        <v>0</v>
      </c>
      <c r="G38" s="65">
        <f>SUM('DEB3:FIN3'!G38)</f>
        <v>0</v>
      </c>
      <c r="H38" s="35">
        <f>SUM('DEB3:FIN3'!H38)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SUM('DEB3:FIN3'!B39)</f>
        <v>0</v>
      </c>
      <c r="C39" s="31">
        <f>SUM('DEB3:FIN3'!C39)</f>
        <v>1800</v>
      </c>
      <c r="D39" s="31">
        <f>SUM('DEB3:FIN3'!D39)</f>
        <v>0</v>
      </c>
      <c r="E39" s="44" t="s">
        <v>29</v>
      </c>
      <c r="F39" s="31">
        <f>SUM('DEB3:FIN3'!F39)</f>
        <v>0</v>
      </c>
      <c r="G39" s="33">
        <f>SUM('DEB3:FIN3'!G39)</f>
        <v>0</v>
      </c>
      <c r="H39" s="31">
        <f>SUM('DEB3:FIN3'!H39)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SUM('DEB3:FIN3'!B40)</f>
        <v>0</v>
      </c>
      <c r="C40" s="33">
        <f>SUM('DEB3:FIN3'!C40)</f>
        <v>0</v>
      </c>
      <c r="D40" s="33">
        <f>SUM('DEB3:FIN3'!D40)</f>
        <v>0</v>
      </c>
      <c r="E40" s="37" t="s">
        <v>58</v>
      </c>
      <c r="F40" s="31">
        <f>SUM('DEB3:FIN3'!F40)</f>
        <v>0</v>
      </c>
      <c r="G40" s="33">
        <f>SUM('DEB3:FIN3'!G40)</f>
        <v>0</v>
      </c>
      <c r="H40" s="31">
        <f>SUM('DEB3:FIN3'!H40)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52757</v>
      </c>
      <c r="C41" s="20">
        <f>C5</f>
        <v>50373.900000000009</v>
      </c>
      <c r="D41" s="20">
        <f>D5</f>
        <v>51000</v>
      </c>
      <c r="E41" s="16" t="s">
        <v>31</v>
      </c>
      <c r="F41" s="28">
        <f>F5</f>
        <v>48820</v>
      </c>
      <c r="G41" s="20">
        <f>G5</f>
        <v>38031</v>
      </c>
      <c r="H41" s="28">
        <f>H5</f>
        <v>44500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SUM('DEB3:FIN3'!B43)</f>
        <v>0</v>
      </c>
      <c r="C43" s="18">
        <f>SUM('DEB3:FIN3'!C43)</f>
        <v>0</v>
      </c>
      <c r="D43" s="18">
        <f>SUM('DEB3:FIN3'!D43)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SUM('DEB3:FIN3'!B44)</f>
        <v>0</v>
      </c>
      <c r="C44" s="18">
        <f>SUM('DEB3:FIN3'!C44)</f>
        <v>0</v>
      </c>
      <c r="D44" s="18">
        <f>SUM('DEB3:FIN3'!D44)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SUM('DEB3:FIN3'!B45)</f>
        <v>0</v>
      </c>
      <c r="C45" s="18">
        <f>SUM('DEB3:FIN3'!C45)</f>
        <v>0</v>
      </c>
      <c r="D45" s="18">
        <f>SUM('DEB3:FIN3'!D45)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SUM('DEB3:FIN3'!B46)</f>
        <v>0</v>
      </c>
      <c r="C46" s="18">
        <f>SUM('DEB3:FIN3'!C46)</f>
        <v>0</v>
      </c>
      <c r="D46" s="18">
        <f>SUM('DEB3:FIN3'!D46)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52757</v>
      </c>
      <c r="C47" s="20">
        <f>C41+C42</f>
        <v>50373.900000000009</v>
      </c>
      <c r="D47" s="20">
        <f>D41+D42</f>
        <v>51000</v>
      </c>
      <c r="E47" s="17" t="s">
        <v>41</v>
      </c>
      <c r="F47" s="28">
        <f>F41+F42</f>
        <v>48820</v>
      </c>
      <c r="G47" s="20">
        <f>G41+G42</f>
        <v>38031</v>
      </c>
      <c r="H47" s="28">
        <f>H41+H42</f>
        <v>44500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3937</v>
      </c>
      <c r="G49" s="29">
        <f>C41-G41</f>
        <v>12342.900000000009</v>
      </c>
      <c r="H49" s="29">
        <f>D41-H41</f>
        <v>6500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5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7.25" customHeight="1" x14ac:dyDescent="0.3">
      <c r="A1" s="26"/>
    </row>
    <row r="2" spans="1:13" ht="16.2" x14ac:dyDescent="0.3">
      <c r="A2" s="1" t="s">
        <v>113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6860</v>
      </c>
      <c r="C5" s="18">
        <f>C6+C13+C19+C28+C32+C36+C38+C39+C40</f>
        <v>6466.5599999999995</v>
      </c>
      <c r="D5" s="18">
        <f>D6+D13+D19+D28+D32+D36+D38+D39+D40</f>
        <v>4000</v>
      </c>
      <c r="E5" s="12" t="s">
        <v>3</v>
      </c>
      <c r="F5" s="21">
        <f>F6+F13+F32+F36+F38+F39+F40</f>
        <v>3000</v>
      </c>
      <c r="G5" s="18">
        <f>G6+G13+G32+G36+G38+G39+G40</f>
        <v>6998.75</v>
      </c>
      <c r="H5" s="21">
        <f>H6+H13+H32+H36+H38+H39+H40</f>
        <v>4000</v>
      </c>
    </row>
    <row r="6" spans="1:13" ht="23.1" customHeight="1" thickBot="1" x14ac:dyDescent="0.35">
      <c r="A6" s="43" t="s">
        <v>4</v>
      </c>
      <c r="B6" s="35">
        <f>SUM(B7:B12)</f>
        <v>1860</v>
      </c>
      <c r="C6" s="35">
        <f>SUM(C7:C12)</f>
        <v>2946.4</v>
      </c>
      <c r="D6" s="35">
        <f>SUM(D7:D12)</f>
        <v>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13" ht="23.1" customHeight="1" thickBot="1" x14ac:dyDescent="0.35">
      <c r="A10" s="6" t="s">
        <v>46</v>
      </c>
      <c r="B10" s="61">
        <v>360</v>
      </c>
      <c r="C10" s="18">
        <v>525</v>
      </c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61">
        <v>1500</v>
      </c>
      <c r="C11" s="18">
        <v>2421.4</v>
      </c>
      <c r="D11" s="48">
        <v>500</v>
      </c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  <c r="J14" s="53"/>
      <c r="K14" s="54"/>
      <c r="L14" s="55"/>
      <c r="M14" s="55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5000</v>
      </c>
      <c r="C19" s="35">
        <f>SUM(C20:C27)</f>
        <v>3520.16</v>
      </c>
      <c r="D19" s="35">
        <f>SUM(D20:D27)</f>
        <v>3500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>
        <v>1014.48</v>
      </c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5000</v>
      </c>
      <c r="C22" s="18">
        <v>2505.6799999999998</v>
      </c>
      <c r="D22" s="48">
        <v>3500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3000</v>
      </c>
      <c r="G32" s="33">
        <f>+G33+G34+G35</f>
        <v>6998.75</v>
      </c>
      <c r="H32" s="31">
        <f>+H33+H34+H35</f>
        <v>4000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70</v>
      </c>
      <c r="F34" s="22">
        <v>3000</v>
      </c>
      <c r="G34" s="19">
        <f>8558.75-780*2</f>
        <v>6998.75</v>
      </c>
      <c r="H34" s="77">
        <v>4000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6860</v>
      </c>
      <c r="C41" s="20">
        <f>C5</f>
        <v>6466.5599999999995</v>
      </c>
      <c r="D41" s="20">
        <f>D5</f>
        <v>4000</v>
      </c>
      <c r="E41" s="16" t="s">
        <v>31</v>
      </c>
      <c r="F41" s="20">
        <f>F5</f>
        <v>3000</v>
      </c>
      <c r="G41" s="20">
        <f>G5</f>
        <v>6998.75</v>
      </c>
      <c r="H41" s="28">
        <f>H5</f>
        <v>4000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6860</v>
      </c>
      <c r="C47" s="20">
        <f>C41+C42</f>
        <v>6466.5599999999995</v>
      </c>
      <c r="D47" s="20">
        <f>D41+D42</f>
        <v>4000</v>
      </c>
      <c r="E47" s="17" t="s">
        <v>41</v>
      </c>
      <c r="F47" s="20">
        <f>F41+F42</f>
        <v>3000</v>
      </c>
      <c r="G47" s="20">
        <f>G41+G42</f>
        <v>6998.75</v>
      </c>
      <c r="H47" s="28">
        <f>H41+H42</f>
        <v>4000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3860</v>
      </c>
      <c r="G49" s="29">
        <f>C41-G41</f>
        <v>-532.19000000000051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D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149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0</v>
      </c>
      <c r="D5" s="18">
        <f>D6+D13+D19+D28+D32+D36+D38+D39+D40</f>
        <v>2700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4000</v>
      </c>
      <c r="C19" s="35">
        <f>SUM(C20:C27)</f>
        <v>0</v>
      </c>
      <c r="D19" s="35">
        <f>SUM(D20:D27)</f>
        <v>2700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600</v>
      </c>
      <c r="C20" s="18"/>
      <c r="D20" s="48">
        <v>300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3400</v>
      </c>
      <c r="C22" s="18"/>
      <c r="D22" s="48">
        <v>2400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70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0</v>
      </c>
      <c r="D41" s="20">
        <f>D5</f>
        <v>2700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0</v>
      </c>
      <c r="D47" s="20">
        <f>D41+D42</f>
        <v>2700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4000</v>
      </c>
      <c r="G49" s="29">
        <f>C41-G41</f>
        <v>0</v>
      </c>
      <c r="H49" s="29">
        <f>D41-H41</f>
        <v>2700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D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145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2600</v>
      </c>
      <c r="C5" s="18">
        <f>C6+C13+C19+C28+C32+C36+C38+C39+C40</f>
        <v>2769.5</v>
      </c>
      <c r="D5" s="18">
        <f>D6+D13+D19+D28+D32+D36+D38+D39+D40</f>
        <v>2600</v>
      </c>
      <c r="E5" s="12" t="s">
        <v>3</v>
      </c>
      <c r="F5" s="21">
        <f>F6+F13+F32+F36+F38+F39+F40</f>
        <v>7000</v>
      </c>
      <c r="G5" s="18">
        <f>G6+G13+G32+G36+G38+G39+G40</f>
        <v>3842.5</v>
      </c>
      <c r="H5" s="21">
        <f>H6+H13+H32+H36+H38+H39+H40</f>
        <v>4000</v>
      </c>
    </row>
    <row r="6" spans="1:8" ht="23.1" customHeight="1" thickBot="1" x14ac:dyDescent="0.35">
      <c r="A6" s="43" t="s">
        <v>4</v>
      </c>
      <c r="B6" s="35">
        <f>SUM(B7:B12)</f>
        <v>1600</v>
      </c>
      <c r="C6" s="35">
        <f>SUM(C7:C12)</f>
        <v>0</v>
      </c>
      <c r="D6" s="35">
        <f>SUM(D7:D12)</f>
        <v>300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1600</v>
      </c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94</v>
      </c>
      <c r="B11" s="18"/>
      <c r="C11" s="18"/>
      <c r="D11" s="48">
        <v>300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5000</v>
      </c>
      <c r="G13" s="33">
        <f>SUM(G14:G31)</f>
        <v>3000</v>
      </c>
      <c r="H13" s="31">
        <f>SUM(H14:H31)</f>
        <v>3000</v>
      </c>
    </row>
    <row r="14" spans="1:8" ht="23.1" customHeight="1" thickBot="1" x14ac:dyDescent="0.35">
      <c r="A14" s="6" t="s">
        <v>93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5000</v>
      </c>
      <c r="G15" s="19">
        <v>3000</v>
      </c>
      <c r="H15" s="77">
        <v>3000</v>
      </c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1000</v>
      </c>
      <c r="C19" s="35">
        <f>SUM(C20:C27)</f>
        <v>904.9</v>
      </c>
      <c r="D19" s="35">
        <f>SUM(D20:D27)</f>
        <v>300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1000</v>
      </c>
      <c r="C22" s="18">
        <v>904.9</v>
      </c>
      <c r="D22" s="48">
        <v>300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2000</v>
      </c>
      <c r="G32" s="33">
        <f>+G33+G34+G35</f>
        <v>842.5</v>
      </c>
      <c r="H32" s="31">
        <f>+H33+H34+H35</f>
        <v>1000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70</v>
      </c>
      <c r="F34" s="22">
        <v>2000</v>
      </c>
      <c r="G34" s="19">
        <v>842.5</v>
      </c>
      <c r="H34" s="77">
        <v>1000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 t="s">
        <v>181</v>
      </c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1864.6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1864.6</v>
      </c>
      <c r="D37" s="48">
        <v>2000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2600</v>
      </c>
      <c r="C41" s="20">
        <f>C5</f>
        <v>2769.5</v>
      </c>
      <c r="D41" s="20">
        <f>D5</f>
        <v>2600</v>
      </c>
      <c r="E41" s="16" t="s">
        <v>31</v>
      </c>
      <c r="F41" s="20">
        <f>F5</f>
        <v>7000</v>
      </c>
      <c r="G41" s="20">
        <f>G5</f>
        <v>3842.5</v>
      </c>
      <c r="H41" s="28">
        <f>H5</f>
        <v>4000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2600</v>
      </c>
      <c r="C47" s="20">
        <f>C41+C42</f>
        <v>2769.5</v>
      </c>
      <c r="D47" s="20">
        <f>D41+D42</f>
        <v>2600</v>
      </c>
      <c r="E47" s="17" t="s">
        <v>41</v>
      </c>
      <c r="F47" s="20">
        <f>F41+F42</f>
        <v>7000</v>
      </c>
      <c r="G47" s="20">
        <f>G41+G42</f>
        <v>3842.5</v>
      </c>
      <c r="H47" s="28">
        <f>H41+H42</f>
        <v>4000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-4400</v>
      </c>
      <c r="G49" s="29">
        <f>C41-G41</f>
        <v>-1073</v>
      </c>
      <c r="H49" s="29">
        <f>D41-H41</f>
        <v>-1400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D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189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400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800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400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>
        <v>400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800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70</v>
      </c>
      <c r="F34" s="22"/>
      <c r="G34" s="19"/>
      <c r="H34" s="77">
        <v>800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400</v>
      </c>
      <c r="E41" s="16" t="s">
        <v>31</v>
      </c>
      <c r="F41" s="20">
        <f>F5</f>
        <v>0</v>
      </c>
      <c r="G41" s="20">
        <f>G5</f>
        <v>0</v>
      </c>
      <c r="H41" s="28">
        <f>H5</f>
        <v>800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400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800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-400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workbookViewId="0">
      <selection activeCell="D23" sqref="D23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161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8100</v>
      </c>
      <c r="C5" s="18">
        <f>C6+C13+C19+C28+C32+C36+C38+C39+C40</f>
        <v>3157.2999999999997</v>
      </c>
      <c r="D5" s="18">
        <f>D6+D13+D19+D28+D32+D36+D38+D39+D40</f>
        <v>4000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400</v>
      </c>
    </row>
    <row r="6" spans="1:8" ht="23.1" customHeight="1" thickBot="1" x14ac:dyDescent="0.35">
      <c r="A6" s="43" t="s">
        <v>4</v>
      </c>
      <c r="B6" s="35">
        <f>SUM(B7:B12)</f>
        <v>2000</v>
      </c>
      <c r="C6" s="35">
        <f>SUM(C7:C12)</f>
        <v>81.14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2000</v>
      </c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f>6.98+74.16</f>
        <v>81.14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>
        <v>500</v>
      </c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6100</v>
      </c>
      <c r="C19" s="35">
        <f>SUM(C20:C27)</f>
        <v>3076.16</v>
      </c>
      <c r="D19" s="35">
        <f>SUM(D20:D27)</f>
        <v>3500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600</v>
      </c>
      <c r="C21" s="18">
        <f>2024.35-2258.65</f>
        <v>-234.30000000000018</v>
      </c>
      <c r="D21" s="48">
        <v>500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5500</v>
      </c>
      <c r="C22" s="18">
        <f>533.48+2641.46+135.52</f>
        <v>3310.46</v>
      </c>
      <c r="D22" s="48">
        <v>3000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400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>
        <v>400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79</v>
      </c>
      <c r="B37" s="39"/>
      <c r="C37" s="39"/>
      <c r="D37" s="48"/>
      <c r="E37" s="46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8100</v>
      </c>
      <c r="C41" s="20">
        <f>C5</f>
        <v>3157.2999999999997</v>
      </c>
      <c r="D41" s="20">
        <f>D5</f>
        <v>4000</v>
      </c>
      <c r="E41" s="16" t="s">
        <v>31</v>
      </c>
      <c r="F41" s="20">
        <f>F5</f>
        <v>0</v>
      </c>
      <c r="G41" s="20">
        <f>G5</f>
        <v>0</v>
      </c>
      <c r="H41" s="28">
        <f>H5</f>
        <v>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8100</v>
      </c>
      <c r="C47" s="20">
        <f>C41+C42</f>
        <v>3157.2999999999997</v>
      </c>
      <c r="D47" s="20">
        <f>D41+D42</f>
        <v>4000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8100</v>
      </c>
      <c r="G49" s="29">
        <f>C41-G41</f>
        <v>3157.2999999999997</v>
      </c>
      <c r="H49" s="29">
        <f>D41-H41</f>
        <v>3600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D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188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300</v>
      </c>
      <c r="E5" s="12" t="s">
        <v>3</v>
      </c>
      <c r="F5" s="21">
        <f>F6+F13+F32+F36+F38+F39+F40</f>
        <v>0</v>
      </c>
      <c r="G5" s="18">
        <f>G6+G13+G32+G36+G38+G39+G40</f>
        <v>780</v>
      </c>
      <c r="H5" s="21">
        <f>H6+H13+H32+H36+H38+H39+H40</f>
        <v>400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300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>
        <v>300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780</v>
      </c>
      <c r="H32" s="31">
        <f>+H33+H34+H35</f>
        <v>400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70</v>
      </c>
      <c r="F34" s="22"/>
      <c r="G34" s="19">
        <v>780</v>
      </c>
      <c r="H34" s="77">
        <v>400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300</v>
      </c>
      <c r="E41" s="16" t="s">
        <v>31</v>
      </c>
      <c r="F41" s="20">
        <f>F5</f>
        <v>0</v>
      </c>
      <c r="G41" s="20">
        <f>G5</f>
        <v>780</v>
      </c>
      <c r="H41" s="28">
        <f>H5</f>
        <v>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300</v>
      </c>
      <c r="E47" s="17" t="s">
        <v>41</v>
      </c>
      <c r="F47" s="20">
        <f>F41+F42</f>
        <v>0</v>
      </c>
      <c r="G47" s="20">
        <f>G41+G42</f>
        <v>780</v>
      </c>
      <c r="H47" s="28">
        <f>H41+H42</f>
        <v>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-780</v>
      </c>
      <c r="H49" s="29">
        <f>D41-H41</f>
        <v>-100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43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136.15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136.15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</v>
      </c>
      <c r="C22" s="18">
        <v>83.2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v>52.95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136.15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136.15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136.15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D38" workbookViewId="0">
      <selection activeCell="C52" sqref="C52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114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13960</v>
      </c>
      <c r="C5" s="18">
        <f>C6+C13+C19+C28+C32+C36+C38+C39+C40</f>
        <v>9372.2099999999991</v>
      </c>
      <c r="D5" s="18">
        <f>D6+D13+D19+D28+D32+D36+D38+D39+D40</f>
        <v>10000</v>
      </c>
      <c r="E5" s="12" t="s">
        <v>3</v>
      </c>
      <c r="F5" s="21">
        <f>F6+F13+F32+F36+F38+F39+F40</f>
        <v>10000</v>
      </c>
      <c r="G5" s="68">
        <f>G6+G13+G32+G36+G38+G39+G40</f>
        <v>11621.25</v>
      </c>
      <c r="H5" s="48">
        <f>H6+H13+H32+H36+H38+H39+H40</f>
        <v>9200</v>
      </c>
    </row>
    <row r="6" spans="1:12" ht="23.1" customHeight="1" thickBot="1" x14ac:dyDescent="0.35">
      <c r="A6" s="43" t="s">
        <v>4</v>
      </c>
      <c r="B6" s="35">
        <f>SUM(B7:B12)</f>
        <v>3460</v>
      </c>
      <c r="C6" s="35">
        <f>SUM(C7:C12)</f>
        <v>2946.4</v>
      </c>
      <c r="D6" s="35">
        <f>SUM(D7:D12)</f>
        <v>800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SUM('DEB4:FIN4'!B7)</f>
        <v>0</v>
      </c>
      <c r="C7" s="18">
        <f>SUM('DEB4:FIN4'!C7)</f>
        <v>0</v>
      </c>
      <c r="D7" s="18">
        <f>SUM('DEB4:FIN4'!D7)</f>
        <v>0</v>
      </c>
      <c r="E7" s="13" t="s">
        <v>48</v>
      </c>
      <c r="F7" s="21">
        <f>SUM('DEB4:FIN4'!F7)</f>
        <v>0</v>
      </c>
      <c r="G7" s="18">
        <f>SUM('DEB4:FIN4'!G7)</f>
        <v>0</v>
      </c>
      <c r="H7" s="21">
        <f>SUM('DEB4:FIN4'!H7)</f>
        <v>0</v>
      </c>
    </row>
    <row r="8" spans="1:12" ht="23.1" customHeight="1" thickBot="1" x14ac:dyDescent="0.35">
      <c r="A8" s="6" t="s">
        <v>44</v>
      </c>
      <c r="B8" s="18">
        <f>SUM('DEB4:FIN4'!B8)</f>
        <v>0</v>
      </c>
      <c r="C8" s="18">
        <f>SUM('DEB4:FIN4'!C8)</f>
        <v>0</v>
      </c>
      <c r="D8" s="18">
        <f>SUM('DEB4:FIN4'!D8)</f>
        <v>0</v>
      </c>
      <c r="E8" s="13"/>
      <c r="F8" s="21">
        <f>SUM('DEB4:FIN4'!F8)</f>
        <v>0</v>
      </c>
      <c r="G8" s="18">
        <f>SUM('DEB4:FIN4'!G8)</f>
        <v>0</v>
      </c>
      <c r="H8" s="21">
        <f>SUM('DEB4:FIN4'!H8)</f>
        <v>0</v>
      </c>
    </row>
    <row r="9" spans="1:12" ht="23.1" customHeight="1" thickBot="1" x14ac:dyDescent="0.35">
      <c r="A9" s="6" t="s">
        <v>45</v>
      </c>
      <c r="B9" s="18">
        <f>SUM('DEB4:FIN4'!B9)</f>
        <v>0</v>
      </c>
      <c r="C9" s="18">
        <f>SUM('DEB4:FIN4'!C9)</f>
        <v>0</v>
      </c>
      <c r="D9" s="18">
        <f>SUM('DEB4:FIN4'!D9)</f>
        <v>0</v>
      </c>
      <c r="E9" s="13" t="s">
        <v>49</v>
      </c>
      <c r="F9" s="21">
        <f>SUM('DEB4:FIN4'!F9)</f>
        <v>0</v>
      </c>
      <c r="G9" s="18">
        <f>SUM('DEB4:FIN4'!G9)</f>
        <v>0</v>
      </c>
      <c r="H9" s="21">
        <f>SUM('DEB4:FIN4'!H9)</f>
        <v>0</v>
      </c>
    </row>
    <row r="10" spans="1:12" ht="23.1" customHeight="1" thickBot="1" x14ac:dyDescent="0.35">
      <c r="A10" s="6" t="s">
        <v>46</v>
      </c>
      <c r="B10" s="18">
        <f>SUM('DEB4:FIN4'!B10)</f>
        <v>1960</v>
      </c>
      <c r="C10" s="18">
        <f>SUM('DEB4:FIN4'!C10)</f>
        <v>525</v>
      </c>
      <c r="D10" s="18">
        <f>SUM('DEB4:FIN4'!D10)</f>
        <v>0</v>
      </c>
      <c r="E10" s="13"/>
      <c r="F10" s="21">
        <f>SUM('DEB4:FIN4'!F10)</f>
        <v>0</v>
      </c>
      <c r="G10" s="18">
        <f>SUM('DEB4:FIN4'!G10)</f>
        <v>0</v>
      </c>
      <c r="H10" s="21">
        <f>SUM('DEB4:FIN4'!H10)</f>
        <v>0</v>
      </c>
    </row>
    <row r="11" spans="1:12" ht="23.1" customHeight="1" thickBot="1" x14ac:dyDescent="0.35">
      <c r="A11" s="6" t="s">
        <v>47</v>
      </c>
      <c r="B11" s="18">
        <f>SUM('DEB4:FIN4'!B11)</f>
        <v>1500</v>
      </c>
      <c r="C11" s="18">
        <f>SUM('DEB4:FIN4'!C11)</f>
        <v>2421.4</v>
      </c>
      <c r="D11" s="18">
        <f>SUM('DEB4:FIN4'!D11)</f>
        <v>800</v>
      </c>
      <c r="E11" s="13" t="s">
        <v>50</v>
      </c>
      <c r="F11" s="21">
        <f>SUM('DEB4:FIN4'!F11)</f>
        <v>0</v>
      </c>
      <c r="G11" s="18">
        <f>SUM('DEB4:FIN4'!G11)</f>
        <v>0</v>
      </c>
      <c r="H11" s="21">
        <f>SUM('DEB4:FIN4'!H11)</f>
        <v>0</v>
      </c>
    </row>
    <row r="12" spans="1:12" ht="23.1" customHeight="1" thickBot="1" x14ac:dyDescent="0.35">
      <c r="A12" s="6"/>
      <c r="B12" s="18">
        <f>SUM('DEB4:FIN4'!B12)</f>
        <v>0</v>
      </c>
      <c r="C12" s="18">
        <f>SUM('DEB4:FIN4'!C12)</f>
        <v>0</v>
      </c>
      <c r="D12" s="18">
        <f>SUM('DEB4:FIN4'!D12)</f>
        <v>0</v>
      </c>
      <c r="E12" s="13"/>
      <c r="F12" s="21">
        <f>SUM('DEB4:FIN4'!F12)</f>
        <v>0</v>
      </c>
      <c r="G12" s="18">
        <f>SUM('DEB4:FIN4'!G12)</f>
        <v>0</v>
      </c>
      <c r="H12" s="21">
        <f>SUM('DEB4:FIN4'!H12)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5000</v>
      </c>
      <c r="G13" s="33">
        <f>SUM(G14:G31)</f>
        <v>3000</v>
      </c>
      <c r="H13" s="31">
        <f>SUM(H14:H31)</f>
        <v>3000</v>
      </c>
    </row>
    <row r="14" spans="1:12" ht="23.1" customHeight="1" thickBot="1" x14ac:dyDescent="0.35">
      <c r="A14" s="6" t="s">
        <v>51</v>
      </c>
      <c r="B14" s="18">
        <f>SUM('DEB4:FIN4'!B14)</f>
        <v>0</v>
      </c>
      <c r="C14" s="18">
        <f>SUM('DEB4:FIN4'!C14)</f>
        <v>0</v>
      </c>
      <c r="D14" s="18">
        <f>SUM('DEB4:FIN4'!D14)</f>
        <v>0</v>
      </c>
      <c r="E14" s="15" t="s">
        <v>6</v>
      </c>
      <c r="F14" s="21">
        <f>SUM('DEB4:FIN4'!F14)</f>
        <v>0</v>
      </c>
      <c r="G14" s="18">
        <f>SUM('DEB4:FIN4'!G14)</f>
        <v>0</v>
      </c>
      <c r="H14" s="21">
        <f>SUM('DEB4:FIN4'!H14)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SUM('DEB4:FIN4'!B15)</f>
        <v>0</v>
      </c>
      <c r="C15" s="18">
        <f>SUM('DEB4:FIN4'!C15)</f>
        <v>0</v>
      </c>
      <c r="D15" s="18">
        <f>SUM('DEB4:FIN4'!D15)</f>
        <v>0</v>
      </c>
      <c r="E15" s="15" t="s">
        <v>163</v>
      </c>
      <c r="F15" s="21">
        <f>SUM('DEB4:FIN4'!F15)</f>
        <v>5000</v>
      </c>
      <c r="G15" s="18">
        <f>SUM('DEB4:FIN4'!G15)</f>
        <v>3000</v>
      </c>
      <c r="H15" s="21">
        <f>SUM('DEB4:FIN4'!H15)</f>
        <v>3000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SUM('DEB4:FIN4'!B16)</f>
        <v>0</v>
      </c>
      <c r="C16" s="18">
        <f>SUM('DEB4:FIN4'!C16)</f>
        <v>0</v>
      </c>
      <c r="D16" s="18">
        <f>SUM('DEB4:FIN4'!D16)</f>
        <v>0</v>
      </c>
      <c r="E16" s="23" t="s">
        <v>9</v>
      </c>
      <c r="F16" s="21">
        <f>SUM('DEB4:FIN4'!F16)</f>
        <v>0</v>
      </c>
      <c r="G16" s="18">
        <f>SUM('DEB4:FIN4'!G16)</f>
        <v>0</v>
      </c>
      <c r="H16" s="21">
        <f>SUM('DEB4:FIN4'!H16)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SUM('DEB4:FIN4'!B17)</f>
        <v>0</v>
      </c>
      <c r="C17" s="18">
        <f>SUM('DEB4:FIN4'!C17)</f>
        <v>0</v>
      </c>
      <c r="D17" s="18">
        <f>SUM('DEB4:FIN4'!D17)</f>
        <v>0</v>
      </c>
      <c r="E17" s="23" t="s">
        <v>12</v>
      </c>
      <c r="F17" s="21">
        <f>SUM('DEB4:FIN4'!F17)</f>
        <v>0</v>
      </c>
      <c r="G17" s="18">
        <f>SUM('DEB4:FIN4'!G17)</f>
        <v>0</v>
      </c>
      <c r="H17" s="21">
        <f>SUM('DEB4:FIN4'!H17)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SUM('DEB4:FIN4'!B18)</f>
        <v>0</v>
      </c>
      <c r="C18" s="18">
        <f>SUM('DEB4:FIN4'!C18)</f>
        <v>0</v>
      </c>
      <c r="D18" s="18">
        <f>SUM('DEB4:FIN4'!D18)</f>
        <v>0</v>
      </c>
      <c r="E18" s="45" t="s">
        <v>59</v>
      </c>
      <c r="F18" s="21">
        <f>SUM('DEB4:FIN4'!F18)</f>
        <v>0</v>
      </c>
      <c r="G18" s="18">
        <f>SUM('DEB4:FIN4'!G18)</f>
        <v>0</v>
      </c>
      <c r="H18" s="21">
        <f>SUM('DEB4:FIN4'!H18)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SUM('DEB4:FIN4'!B19)</f>
        <v>10500</v>
      </c>
      <c r="C19" s="33">
        <f>SUM('DEB4:FIN4'!C19)</f>
        <v>4561.2099999999991</v>
      </c>
      <c r="D19" s="33">
        <f>SUM('DEB4:FIN4'!D19)</f>
        <v>7200</v>
      </c>
      <c r="E19" s="23" t="s">
        <v>60</v>
      </c>
      <c r="F19" s="21">
        <f>SUM('DEB4:FIN4'!F19)</f>
        <v>0</v>
      </c>
      <c r="G19" s="18">
        <f>SUM('DEB4:FIN4'!G19)</f>
        <v>0</v>
      </c>
      <c r="H19" s="21">
        <f>SUM('DEB4:FIN4'!H19)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SUM('DEB4:FIN4'!B20)</f>
        <v>600</v>
      </c>
      <c r="C20" s="18">
        <f>SUM('DEB4:FIN4'!C20)</f>
        <v>1014.48</v>
      </c>
      <c r="D20" s="18">
        <f>SUM('DEB4:FIN4'!D20)</f>
        <v>300</v>
      </c>
      <c r="E20" s="15"/>
      <c r="F20" s="21">
        <f>SUM('DEB4:FIN4'!F20)</f>
        <v>0</v>
      </c>
      <c r="G20" s="18">
        <f>SUM('DEB4:FIN4'!G20)</f>
        <v>0</v>
      </c>
      <c r="H20" s="21">
        <f>SUM('DEB4:FIN4'!H20)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SUM('DEB4:FIN4'!B21)</f>
        <v>0</v>
      </c>
      <c r="C21" s="18">
        <f>SUM('DEB4:FIN4'!C21)</f>
        <v>0</v>
      </c>
      <c r="D21" s="18">
        <f>SUM('DEB4:FIN4'!D21)</f>
        <v>0</v>
      </c>
      <c r="E21" s="15" t="s">
        <v>19</v>
      </c>
      <c r="F21" s="21">
        <f>SUM('DEB4:FIN4'!F21)</f>
        <v>0</v>
      </c>
      <c r="G21" s="18">
        <f>SUM('DEB4:FIN4'!G21)</f>
        <v>0</v>
      </c>
      <c r="H21" s="21">
        <f>SUM('DEB4:FIN4'!H21)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SUM('DEB4:FIN4'!B22)</f>
        <v>9900</v>
      </c>
      <c r="C22" s="18">
        <f>SUM('DEB4:FIN4'!C22)</f>
        <v>3493.7799999999997</v>
      </c>
      <c r="D22" s="18">
        <f>SUM('DEB4:FIN4'!D22)</f>
        <v>6900</v>
      </c>
      <c r="E22" s="15"/>
      <c r="F22" s="21">
        <f>SUM('DEB4:FIN4'!F22)</f>
        <v>0</v>
      </c>
      <c r="G22" s="18">
        <f>SUM('DEB4:FIN4'!G22)</f>
        <v>0</v>
      </c>
      <c r="H22" s="21">
        <f>SUM('DEB4:FIN4'!H22)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SUM('DEB4:FIN4'!B23)</f>
        <v>0</v>
      </c>
      <c r="C23" s="18">
        <f>SUM('DEB4:FIN4'!C23)</f>
        <v>0</v>
      </c>
      <c r="D23" s="18">
        <f>SUM('DEB4:FIN4'!D23)</f>
        <v>0</v>
      </c>
      <c r="E23" s="15" t="s">
        <v>61</v>
      </c>
      <c r="F23" s="21">
        <f>SUM('DEB4:FIN4'!F23)</f>
        <v>0</v>
      </c>
      <c r="G23" s="18">
        <f>SUM('DEB4:FIN4'!G23)</f>
        <v>0</v>
      </c>
      <c r="H23" s="21">
        <f>SUM('DEB4:FIN4'!H23)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SUM('DEB4:FIN4'!B24)</f>
        <v>0</v>
      </c>
      <c r="C24" s="18">
        <f>SUM('DEB4:FIN4'!C24)</f>
        <v>52.95</v>
      </c>
      <c r="D24" s="18">
        <f>SUM('DEB4:FIN4'!D24)</f>
        <v>0</v>
      </c>
      <c r="E24" s="15"/>
      <c r="F24" s="21">
        <f>SUM('DEB4:FIN4'!F24)</f>
        <v>0</v>
      </c>
      <c r="G24" s="18">
        <f>SUM('DEB4:FIN4'!G24)</f>
        <v>0</v>
      </c>
      <c r="H24" s="21">
        <f>SUM('DEB4:FIN4'!H24)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SUM('DEB4:FIN4'!B25)</f>
        <v>0</v>
      </c>
      <c r="C25" s="18">
        <f>SUM('DEB4:FIN4'!C25)</f>
        <v>0</v>
      </c>
      <c r="D25" s="18">
        <f>SUM('DEB4:FIN4'!D25)</f>
        <v>0</v>
      </c>
      <c r="E25" s="15"/>
      <c r="F25" s="21">
        <f>SUM('DEB4:FIN4'!F25)</f>
        <v>0</v>
      </c>
      <c r="G25" s="18">
        <f>SUM('DEB4:FIN4'!G25)</f>
        <v>0</v>
      </c>
      <c r="H25" s="21">
        <f>SUM('DEB4:FIN4'!H25)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SUM('DEB4:FIN4'!B26)</f>
        <v>0</v>
      </c>
      <c r="C26" s="18">
        <f>SUM('DEB4:FIN4'!C26)</f>
        <v>0</v>
      </c>
      <c r="D26" s="18">
        <f>SUM('DEB4:FIN4'!D26)</f>
        <v>0</v>
      </c>
      <c r="E26" s="15" t="s">
        <v>62</v>
      </c>
      <c r="F26" s="21">
        <f>SUM('DEB4:FIN4'!F26)</f>
        <v>0</v>
      </c>
      <c r="G26" s="18">
        <f>SUM('DEB4:FIN4'!G26)</f>
        <v>0</v>
      </c>
      <c r="H26" s="21">
        <f>SUM('DEB4:FIN4'!H26)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SUM('DEB4:FIN4'!B27)</f>
        <v>0</v>
      </c>
      <c r="C27" s="18">
        <f>SUM('DEB4:FIN4'!C27)</f>
        <v>0</v>
      </c>
      <c r="D27" s="18">
        <f>SUM('DEB4:FIN4'!D27)</f>
        <v>0</v>
      </c>
      <c r="E27" s="15" t="s">
        <v>63</v>
      </c>
      <c r="F27" s="21">
        <f>SUM('DEB4:FIN4'!F27)</f>
        <v>0</v>
      </c>
      <c r="G27" s="18">
        <f>SUM('DEB4:FIN4'!G27)</f>
        <v>0</v>
      </c>
      <c r="H27" s="21">
        <f>SUM('DEB4:FIN4'!H27)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SUM('DEB4:FIN4'!F28)</f>
        <v>0</v>
      </c>
      <c r="G28" s="18">
        <f>SUM('DEB4:FIN4'!G28)</f>
        <v>0</v>
      </c>
      <c r="H28" s="21">
        <f>SUM('DEB4:FIN4'!H28)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SUM('DEB4:FIN4'!B29)</f>
        <v>0</v>
      </c>
      <c r="C29" s="18">
        <f>SUM('DEB4:FIN4'!C29)</f>
        <v>0</v>
      </c>
      <c r="D29" s="18">
        <f>SUM('DEB4:FIN4'!D29)</f>
        <v>0</v>
      </c>
      <c r="E29" s="15" t="s">
        <v>15</v>
      </c>
      <c r="F29" s="21">
        <f>SUM('DEB4:FIN4'!F29)</f>
        <v>0</v>
      </c>
      <c r="G29" s="18">
        <f>SUM('DEB4:FIN4'!G29)</f>
        <v>0</v>
      </c>
      <c r="H29" s="21">
        <f>SUM('DEB4:FIN4'!H29)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SUM('DEB4:FIN4'!B30)</f>
        <v>0</v>
      </c>
      <c r="C30" s="18">
        <f>SUM('DEB4:FIN4'!C30)</f>
        <v>0</v>
      </c>
      <c r="D30" s="18">
        <f>SUM('DEB4:FIN4'!D30)</f>
        <v>0</v>
      </c>
      <c r="E30" s="15"/>
      <c r="F30" s="21">
        <f>SUM('DEB4:FIN4'!F30)</f>
        <v>0</v>
      </c>
      <c r="G30" s="18">
        <f>SUM('DEB4:FIN4'!G30)</f>
        <v>0</v>
      </c>
      <c r="H30" s="21">
        <f>SUM('DEB4:FIN4'!H30)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SUM('DEB4:FIN4'!B31)</f>
        <v>0</v>
      </c>
      <c r="C31" s="18">
        <f>SUM('DEB4:FIN4'!C31)</f>
        <v>0</v>
      </c>
      <c r="D31" s="18">
        <f>SUM('DEB4:FIN4'!D31)</f>
        <v>0</v>
      </c>
      <c r="E31" s="15"/>
      <c r="F31" s="21">
        <f>SUM('DEB4:FIN4'!F31)</f>
        <v>0</v>
      </c>
      <c r="G31" s="18">
        <f>SUM('DEB4:FIN4'!G31)</f>
        <v>0</v>
      </c>
      <c r="H31" s="21">
        <f>SUM('DEB4:FIN4'!H31)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5000</v>
      </c>
      <c r="G32" s="33">
        <f>+G33+G34+G35</f>
        <v>8621.25</v>
      </c>
      <c r="H32" s="31">
        <f>+H33+H34+H35</f>
        <v>6200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SUM('DEB4:FIN4'!B33)</f>
        <v>0</v>
      </c>
      <c r="C33" s="18">
        <f>SUM('DEB4:FIN4'!C33)</f>
        <v>0</v>
      </c>
      <c r="D33" s="18">
        <f>SUM('DEB4:FIN4'!D33)</f>
        <v>0</v>
      </c>
      <c r="E33" s="15" t="s">
        <v>65</v>
      </c>
      <c r="F33" s="21">
        <f>SUM('DEB4:FIN4'!F33)</f>
        <v>0</v>
      </c>
      <c r="G33" s="18">
        <f>SUM('DEB4:FIN4'!G33)</f>
        <v>0</v>
      </c>
      <c r="H33" s="21">
        <f>SUM('DEB4:FIN4'!H33)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SUM('DEB4:FIN4'!B34)</f>
        <v>0</v>
      </c>
      <c r="C34" s="18">
        <f>SUM('DEB4:FIN4'!C34)</f>
        <v>0</v>
      </c>
      <c r="D34" s="18">
        <f>SUM('DEB4:FIN4'!D34)</f>
        <v>0</v>
      </c>
      <c r="E34" s="15" t="s">
        <v>173</v>
      </c>
      <c r="F34" s="21">
        <f>SUM('DEB4:FIN4'!F34)</f>
        <v>5000</v>
      </c>
      <c r="G34" s="18">
        <f>SUM('DEB4:FIN4'!G34)</f>
        <v>8621.25</v>
      </c>
      <c r="H34" s="21">
        <f>SUM('DEB4:FIN4'!H34)</f>
        <v>6200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SUM('DEB4:FIN4'!B35)</f>
        <v>0</v>
      </c>
      <c r="C35" s="18">
        <f>SUM('DEB4:FIN4'!C35)</f>
        <v>0</v>
      </c>
      <c r="D35" s="18">
        <f>SUM('DEB4:FIN4'!D35)</f>
        <v>0</v>
      </c>
      <c r="E35" s="15"/>
      <c r="F35" s="21">
        <f>SUM('DEB4:FIN4'!F35)</f>
        <v>0</v>
      </c>
      <c r="G35" s="18">
        <f>SUM('DEB4:FIN4'!G35)</f>
        <v>0</v>
      </c>
      <c r="H35" s="21">
        <f>SUM('DEB4:FIN4'!H35)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1864.6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SUM('DEB4:FIN4'!B37)</f>
        <v>0</v>
      </c>
      <c r="C37" s="18">
        <f>SUM('DEB4:FIN4'!C37)</f>
        <v>1864.6</v>
      </c>
      <c r="D37" s="18">
        <f>SUM('DEB4:FIN4'!D37)</f>
        <v>2000</v>
      </c>
      <c r="E37" s="38"/>
      <c r="F37" s="21">
        <f>SUM('DEB4:FIN4'!F37)</f>
        <v>0</v>
      </c>
      <c r="G37" s="18">
        <f>SUM('DEB4:FIN4'!G37)</f>
        <v>0</v>
      </c>
      <c r="H37" s="21">
        <f>SUM('DEB4:FIN4'!H37)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SUM('DEB4:FIN4'!B38)</f>
        <v>0</v>
      </c>
      <c r="C38" s="35">
        <f>SUM('DEB4:FIN4'!C38)</f>
        <v>0</v>
      </c>
      <c r="D38" s="35">
        <f>SUM('DEB4:FIN4'!D38)</f>
        <v>0</v>
      </c>
      <c r="E38" s="42" t="s">
        <v>69</v>
      </c>
      <c r="F38" s="35">
        <f>SUM('DEB4:FIN4'!F38)</f>
        <v>0</v>
      </c>
      <c r="G38" s="65">
        <f>SUM('DEB4:FIN4'!G38)</f>
        <v>0</v>
      </c>
      <c r="H38" s="35">
        <f>SUM('DEB4:FIN4'!H38)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SUM('DEB4:FIN4'!B39)</f>
        <v>0</v>
      </c>
      <c r="C39" s="31">
        <f>SUM('DEB4:FIN4'!C39)</f>
        <v>0</v>
      </c>
      <c r="D39" s="31">
        <f>SUM('DEB4:FIN4'!D39)</f>
        <v>0</v>
      </c>
      <c r="E39" s="44" t="s">
        <v>29</v>
      </c>
      <c r="F39" s="31">
        <f>SUM('DEB4:FIN4'!F39)</f>
        <v>0</v>
      </c>
      <c r="G39" s="33">
        <f>SUM('DEB4:FIN4'!G39)</f>
        <v>0</v>
      </c>
      <c r="H39" s="31">
        <f>SUM('DEB4:FIN4'!H39)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SUM('DEB4:FIN4'!B40)</f>
        <v>0</v>
      </c>
      <c r="C40" s="33">
        <f>SUM('DEB4:FIN4'!C40)</f>
        <v>0</v>
      </c>
      <c r="D40" s="33">
        <f>SUM('DEB4:FIN4'!D40)</f>
        <v>0</v>
      </c>
      <c r="E40" s="37" t="s">
        <v>58</v>
      </c>
      <c r="F40" s="31">
        <f>SUM('DEB4:FIN4'!F40)</f>
        <v>0</v>
      </c>
      <c r="G40" s="33">
        <f>SUM('DEB4:FIN4'!G40)</f>
        <v>0</v>
      </c>
      <c r="H40" s="31">
        <f>SUM('DEB4:FIN4'!H40)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13960</v>
      </c>
      <c r="C41" s="20">
        <f>C5</f>
        <v>9372.2099999999991</v>
      </c>
      <c r="D41" s="20">
        <f>D5</f>
        <v>10000</v>
      </c>
      <c r="E41" s="16" t="s">
        <v>31</v>
      </c>
      <c r="F41" s="28">
        <f>F5</f>
        <v>10000</v>
      </c>
      <c r="G41" s="20">
        <f>G5</f>
        <v>11621.25</v>
      </c>
      <c r="H41" s="28">
        <f>H5</f>
        <v>9200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SUM('DEB4:FIN4'!B43)</f>
        <v>0</v>
      </c>
      <c r="C43" s="18">
        <f>SUM('DEB4:FIN4'!C43)</f>
        <v>0</v>
      </c>
      <c r="D43" s="18">
        <f>SUM('DEB4:FIN4'!D43)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SUM('DEB4:FIN4'!B44)</f>
        <v>0</v>
      </c>
      <c r="C44" s="18">
        <f>SUM('DEB4:FIN4'!C44)</f>
        <v>0</v>
      </c>
      <c r="D44" s="18">
        <f>SUM('DEB4:FIN4'!D44)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SUM('DEB4:FIN4'!B45)</f>
        <v>0</v>
      </c>
      <c r="C45" s="18">
        <f>SUM('DEB4:FIN4'!C45)</f>
        <v>0</v>
      </c>
      <c r="D45" s="18">
        <f>SUM('DEB4:FIN4'!D45)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SUM('DEB4:FIN4'!B46)</f>
        <v>0</v>
      </c>
      <c r="C46" s="18">
        <f>SUM('DEB4:FIN4'!C46)</f>
        <v>0</v>
      </c>
      <c r="D46" s="18">
        <f>SUM('DEB4:FIN4'!D46)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13960</v>
      </c>
      <c r="C47" s="20">
        <f>C41+C42</f>
        <v>9372.2099999999991</v>
      </c>
      <c r="D47" s="20">
        <f>D41+D42</f>
        <v>10000</v>
      </c>
      <c r="E47" s="17" t="s">
        <v>41</v>
      </c>
      <c r="F47" s="28">
        <f>F41+F42</f>
        <v>10000</v>
      </c>
      <c r="G47" s="20">
        <f>G41+G42</f>
        <v>11621.25</v>
      </c>
      <c r="H47" s="28">
        <f>H41+H42</f>
        <v>9200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3960</v>
      </c>
      <c r="G49" s="29">
        <f>C41-G41</f>
        <v>-2249.0400000000009</v>
      </c>
      <c r="H49" s="29">
        <f>D41-H41</f>
        <v>800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B13" workbookViewId="0">
      <selection activeCell="H17" sqref="H17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5500</v>
      </c>
      <c r="C5" s="18">
        <f>C6+C13+C19+C28+C32+C36+C38+C39+C40</f>
        <v>2620.85</v>
      </c>
      <c r="D5" s="18">
        <f>D6+D13+D19+D28+D32+D36+D38+D39+D40</f>
        <v>4500</v>
      </c>
      <c r="E5" s="12" t="s">
        <v>3</v>
      </c>
      <c r="F5" s="21">
        <f>F6+F13+F32+F36+F38+F39+F40</f>
        <v>8000</v>
      </c>
      <c r="G5" s="18">
        <f>G6+G13+G32+G36+G38+G39+G40</f>
        <v>7000</v>
      </c>
      <c r="H5" s="21">
        <f>H6+H13+H32+H36+H38+H39+H40</f>
        <v>2000</v>
      </c>
    </row>
    <row r="6" spans="1:8" ht="23.1" customHeight="1" thickBot="1" x14ac:dyDescent="0.35">
      <c r="A6" s="43" t="s">
        <v>4</v>
      </c>
      <c r="B6" s="35">
        <f>SUM(B7:B12)</f>
        <v>5500</v>
      </c>
      <c r="C6" s="35">
        <f>SUM(C7:C12)</f>
        <v>0</v>
      </c>
      <c r="D6" s="35">
        <f>SUM(D7:D12)</f>
        <v>750</v>
      </c>
      <c r="E6" s="44" t="s">
        <v>66</v>
      </c>
      <c r="F6" s="35">
        <f>SUM(F7:F12)</f>
        <v>2000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3500</v>
      </c>
      <c r="C7" s="18"/>
      <c r="D7" s="48">
        <v>750</v>
      </c>
      <c r="E7" s="13" t="s">
        <v>48</v>
      </c>
      <c r="F7" s="21">
        <v>2000</v>
      </c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1500</v>
      </c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500</v>
      </c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6000</v>
      </c>
      <c r="G13" s="33">
        <f>SUM(G14:G31)</f>
        <v>7000</v>
      </c>
      <c r="H13" s="31">
        <f>SUM(H14:H31)</f>
        <v>2000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2000</v>
      </c>
      <c r="G15" s="19">
        <v>5000</v>
      </c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4000</v>
      </c>
      <c r="G16" s="19">
        <v>2000</v>
      </c>
      <c r="H16" s="77">
        <v>2000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20.85</v>
      </c>
      <c r="D19" s="35">
        <f>SUM(D20:D27)</f>
        <v>750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>
        <v>750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v>20.85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71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2600</v>
      </c>
      <c r="D36" s="31">
        <f>D37</f>
        <v>3000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177</v>
      </c>
      <c r="B37" s="39"/>
      <c r="C37" s="39">
        <f>2250+350</f>
        <v>2600</v>
      </c>
      <c r="D37" s="48">
        <v>3000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5500</v>
      </c>
      <c r="C41" s="20">
        <f>C5</f>
        <v>2620.85</v>
      </c>
      <c r="D41" s="20">
        <f>D5</f>
        <v>4500</v>
      </c>
      <c r="E41" s="16" t="s">
        <v>31</v>
      </c>
      <c r="F41" s="20">
        <f>F5</f>
        <v>8000</v>
      </c>
      <c r="G41" s="20">
        <f>G5</f>
        <v>7000</v>
      </c>
      <c r="H41" s="28">
        <f>H5</f>
        <v>2000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5500</v>
      </c>
      <c r="C47" s="20">
        <f>C41+C42</f>
        <v>2620.85</v>
      </c>
      <c r="D47" s="20">
        <f>D41+D42</f>
        <v>4500</v>
      </c>
      <c r="E47" s="17" t="s">
        <v>41</v>
      </c>
      <c r="F47" s="20">
        <f>F41+F42</f>
        <v>8000</v>
      </c>
      <c r="G47" s="20">
        <f>G41+G42</f>
        <v>7000</v>
      </c>
      <c r="H47" s="28">
        <f>H41+H42</f>
        <v>2000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-2500</v>
      </c>
      <c r="G49" s="29">
        <f>C41-G41</f>
        <v>-4379.1499999999996</v>
      </c>
      <c r="H49" s="29">
        <f>D41-H41</f>
        <v>2500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C10" workbookViewId="0">
      <selection activeCell="H17" sqref="H17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147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10800</v>
      </c>
      <c r="C5" s="18">
        <f>C6+C13+C19+C28+C32+C36+C38+C39+C40</f>
        <v>0</v>
      </c>
      <c r="D5" s="18">
        <f>D6+D13+D19+D28+D32+D36+D38+D39+D40</f>
        <v>10200</v>
      </c>
      <c r="E5" s="12" t="s">
        <v>3</v>
      </c>
      <c r="F5" s="21">
        <f>F6+F13+F32+F36+F38+F39+F40</f>
        <v>16000</v>
      </c>
      <c r="G5" s="18">
        <f>G6+G13+G32+G36+G38+G39+G40</f>
        <v>5500</v>
      </c>
      <c r="H5" s="21">
        <f>H6+H13+H32+H36+H38+H39+H40</f>
        <v>10000</v>
      </c>
    </row>
    <row r="6" spans="1:8" ht="23.1" customHeight="1" thickBot="1" x14ac:dyDescent="0.35">
      <c r="A6" s="43" t="s">
        <v>4</v>
      </c>
      <c r="B6" s="35">
        <f>SUM(B7:B12)</f>
        <v>7800</v>
      </c>
      <c r="C6" s="35">
        <f>SUM(C7:C12)</f>
        <v>0</v>
      </c>
      <c r="D6" s="35">
        <f>SUM(D7:D12)</f>
        <v>4400</v>
      </c>
      <c r="E6" s="44" t="s">
        <v>66</v>
      </c>
      <c r="F6" s="35">
        <f>SUM(F7:F12)</f>
        <v>8000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7800</v>
      </c>
      <c r="C7" s="18"/>
      <c r="D7" s="48">
        <v>4400</v>
      </c>
      <c r="E7" s="13" t="s">
        <v>48</v>
      </c>
      <c r="F7" s="21">
        <v>5000</v>
      </c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 t="s">
        <v>169</v>
      </c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>
        <v>3000</v>
      </c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8000</v>
      </c>
      <c r="G13" s="33">
        <f>SUM(G14:G31)</f>
        <v>5500</v>
      </c>
      <c r="H13" s="31">
        <f>SUM(H14:H31)</f>
        <v>10000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4000</v>
      </c>
      <c r="G15" s="19">
        <v>4000</v>
      </c>
      <c r="H15" s="77">
        <v>9000</v>
      </c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4000</v>
      </c>
      <c r="G16" s="19">
        <v>1500</v>
      </c>
      <c r="H16" s="77">
        <v>1000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3000</v>
      </c>
      <c r="C19" s="35">
        <f>SUM(C20:C27)</f>
        <v>0</v>
      </c>
      <c r="D19" s="35">
        <f>SUM(D20:D27)</f>
        <v>5800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>
        <v>3300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500</v>
      </c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2500</v>
      </c>
      <c r="C22" s="18"/>
      <c r="D22" s="48">
        <v>2500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71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10800</v>
      </c>
      <c r="C41" s="20">
        <f>C5</f>
        <v>0</v>
      </c>
      <c r="D41" s="20">
        <f>D5</f>
        <v>10200</v>
      </c>
      <c r="E41" s="16" t="s">
        <v>31</v>
      </c>
      <c r="F41" s="20">
        <f>F5</f>
        <v>16000</v>
      </c>
      <c r="G41" s="20">
        <f>G5</f>
        <v>5500</v>
      </c>
      <c r="H41" s="28">
        <f>H5</f>
        <v>10000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10800</v>
      </c>
      <c r="C47" s="20">
        <f>C41+C42</f>
        <v>0</v>
      </c>
      <c r="D47" s="20">
        <f>D41+D42</f>
        <v>10200</v>
      </c>
      <c r="E47" s="17" t="s">
        <v>41</v>
      </c>
      <c r="F47" s="20">
        <f>F41+F42</f>
        <v>16000</v>
      </c>
      <c r="G47" s="20">
        <f>G41+G42</f>
        <v>5500</v>
      </c>
      <c r="H47" s="28">
        <f>H41+H42</f>
        <v>10000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-5200</v>
      </c>
      <c r="G49" s="29">
        <f>C41-G41</f>
        <v>-5500</v>
      </c>
      <c r="H49" s="29">
        <f>D41-H41</f>
        <v>200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6100</v>
      </c>
      <c r="C5" s="18">
        <f>C6+C13+C19+C28+C32+C36+C38+C39+C40</f>
        <v>2444.04</v>
      </c>
      <c r="D5" s="18">
        <f>D6+D13+D19+D28+D32+D36+D38+D39+D40</f>
        <v>3800</v>
      </c>
      <c r="E5" s="12" t="s">
        <v>3</v>
      </c>
      <c r="F5" s="21">
        <f>F6+F13+F32+F36+F38+F39+F40</f>
        <v>7730</v>
      </c>
      <c r="G5" s="18">
        <f>G6+G13+G32+G36+G38+G39+G40</f>
        <v>4028.6</v>
      </c>
      <c r="H5" s="21">
        <f>H6+H13+H32+H36+H38+H39+H40</f>
        <v>19400</v>
      </c>
    </row>
    <row r="6" spans="1:8" ht="23.1" customHeight="1" thickBot="1" x14ac:dyDescent="0.35">
      <c r="A6" s="43" t="s">
        <v>4</v>
      </c>
      <c r="B6" s="35">
        <f>SUM(B7:B12)</f>
        <v>300</v>
      </c>
      <c r="C6" s="35">
        <f>SUM(C7:C12)</f>
        <v>597.71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4028.6</v>
      </c>
      <c r="H6" s="35">
        <f>SUM(H7:H12)</f>
        <v>18000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>
        <v>3000</v>
      </c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300</v>
      </c>
      <c r="C10" s="18">
        <v>597.71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>
        <v>4028.6</v>
      </c>
      <c r="H11" s="76">
        <v>15000</v>
      </c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1400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5800</v>
      </c>
      <c r="C19" s="35">
        <f>SUM(C20:C27)</f>
        <v>846.32999999999993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600</v>
      </c>
      <c r="C20" s="18">
        <v>400.5</v>
      </c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1500</v>
      </c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3450+250</f>
        <v>3700</v>
      </c>
      <c r="C22" s="18">
        <v>445.83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>
        <v>1400</v>
      </c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7730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>
        <v>7730</v>
      </c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1000</v>
      </c>
      <c r="D36" s="31">
        <f>D37</f>
        <v>3800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1000</v>
      </c>
      <c r="D37" s="48">
        <v>3800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6100</v>
      </c>
      <c r="C41" s="20">
        <f>C5</f>
        <v>2444.04</v>
      </c>
      <c r="D41" s="20">
        <f>D5</f>
        <v>3800</v>
      </c>
      <c r="E41" s="16" t="s">
        <v>31</v>
      </c>
      <c r="F41" s="20">
        <f>F5</f>
        <v>7730</v>
      </c>
      <c r="G41" s="20">
        <f>G5</f>
        <v>4028.6</v>
      </c>
      <c r="H41" s="28">
        <f>H5</f>
        <v>19400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6100</v>
      </c>
      <c r="C47" s="20">
        <f>C41+C42</f>
        <v>2444.04</v>
      </c>
      <c r="D47" s="20">
        <f>D41+D42</f>
        <v>3800</v>
      </c>
      <c r="E47" s="17" t="s">
        <v>41</v>
      </c>
      <c r="F47" s="20">
        <f>F41+F42</f>
        <v>7730</v>
      </c>
      <c r="G47" s="20">
        <f>G41+G42</f>
        <v>4028.6</v>
      </c>
      <c r="H47" s="28">
        <f>H41+H42</f>
        <v>19400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-1630</v>
      </c>
      <c r="G49" s="29">
        <f>C41-G41</f>
        <v>-1584.56</v>
      </c>
      <c r="H49" s="29">
        <f>D41-H41</f>
        <v>-15600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2000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1" workbookViewId="0">
      <selection activeCell="D23" sqref="D23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490.24</v>
      </c>
      <c r="D5" s="18">
        <f>D6+D13+D19+D28+D32+D36+D38+D39+D40</f>
        <v>1500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500</v>
      </c>
      <c r="C6" s="35">
        <f>SUM(C7:C12)</f>
        <v>274.24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350</v>
      </c>
      <c r="C10" s="18">
        <v>274.24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150</v>
      </c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1500</v>
      </c>
      <c r="C19" s="35">
        <f>SUM(C20:C27)</f>
        <v>216</v>
      </c>
      <c r="D19" s="35">
        <f>SUM(D20:D27)</f>
        <v>1500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1000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</v>
      </c>
      <c r="C22" s="18"/>
      <c r="D22" s="48">
        <v>1250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f>18+198</f>
        <v>216</v>
      </c>
      <c r="D24" s="48">
        <v>250</v>
      </c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490.24</v>
      </c>
      <c r="D41" s="20">
        <f>D5</f>
        <v>1500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490.24</v>
      </c>
      <c r="D47" s="20">
        <f>D41+D42</f>
        <v>1500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490.24</v>
      </c>
      <c r="H49" s="29">
        <f>D41-H41</f>
        <v>1500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3" workbookViewId="0">
      <selection activeCell="D22" sqref="D22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99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27000</v>
      </c>
      <c r="C5" s="18">
        <f>C6+C13+C19+C28+C32+C36+C38+C39+C40</f>
        <v>29815.98</v>
      </c>
      <c r="D5" s="18">
        <f>D6+D13+D19+D28+D32+D36+D38+D39+D40</f>
        <v>25000</v>
      </c>
      <c r="E5" s="12" t="s">
        <v>3</v>
      </c>
      <c r="F5" s="21">
        <f>F6+F13+F32+F36+F38+F39+F40</f>
        <v>18000</v>
      </c>
      <c r="G5" s="18">
        <f>G6+G13+G32+G36+G38+G39+G40</f>
        <v>16100</v>
      </c>
      <c r="H5" s="21">
        <f>H6+H13+H32+H36+H38+H39+H40</f>
        <v>16000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27000</v>
      </c>
      <c r="C19" s="35">
        <f>SUM(C20:C27)</f>
        <v>29815.98</v>
      </c>
      <c r="D19" s="35">
        <f>SUM(D20:D27)</f>
        <v>25000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23000</v>
      </c>
      <c r="C21" s="18">
        <v>24100</v>
      </c>
      <c r="D21" s="48">
        <v>20000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4000</v>
      </c>
      <c r="C22" s="18">
        <v>5715.98</v>
      </c>
      <c r="D22" s="48">
        <v>5000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18000</v>
      </c>
      <c r="G32" s="33">
        <f>+G33+G34+G35</f>
        <v>16100</v>
      </c>
      <c r="H32" s="31">
        <f>+H33+H34+H35</f>
        <v>16000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>
        <v>18000</v>
      </c>
      <c r="G34" s="19">
        <v>16100</v>
      </c>
      <c r="H34" s="77">
        <v>16000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79</v>
      </c>
      <c r="B37" s="39"/>
      <c r="C37" s="39"/>
      <c r="D37" s="48"/>
      <c r="E37" s="46" t="s">
        <v>68</v>
      </c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27000</v>
      </c>
      <c r="C41" s="20">
        <f>C5</f>
        <v>29815.98</v>
      </c>
      <c r="D41" s="20">
        <f>D5</f>
        <v>25000</v>
      </c>
      <c r="E41" s="16" t="s">
        <v>31</v>
      </c>
      <c r="F41" s="20">
        <f>F5</f>
        <v>18000</v>
      </c>
      <c r="G41" s="20">
        <f>G5</f>
        <v>16100</v>
      </c>
      <c r="H41" s="28">
        <f>H5</f>
        <v>16000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27000</v>
      </c>
      <c r="C47" s="20">
        <f>C41+C42</f>
        <v>29815.98</v>
      </c>
      <c r="D47" s="20">
        <f>D41+D42</f>
        <v>25000</v>
      </c>
      <c r="E47" s="17" t="s">
        <v>41</v>
      </c>
      <c r="F47" s="20">
        <f>F41+F42</f>
        <v>18000</v>
      </c>
      <c r="G47" s="20">
        <f>G41+G42</f>
        <v>16100</v>
      </c>
      <c r="H47" s="28">
        <f>H41+H42</f>
        <v>16000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9000</v>
      </c>
      <c r="G49" s="29">
        <f>C41-G41</f>
        <v>13715.98</v>
      </c>
      <c r="H49" s="29">
        <f>D41-H41</f>
        <v>9000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C36" workbookViewId="0">
      <selection activeCell="I9" sqref="I9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115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26400</v>
      </c>
      <c r="C5" s="18">
        <f>C6+C13+C19+C28+C32+C36+C38+C39+C40</f>
        <v>5555.13</v>
      </c>
      <c r="D5" s="18">
        <f>D6+D13+D19+D28+D32+D36+D38+D39+D40</f>
        <v>20000</v>
      </c>
      <c r="E5" s="12" t="s">
        <v>3</v>
      </c>
      <c r="F5" s="21">
        <f>F6+F13+F32+F36+F38+F39+F40</f>
        <v>31730</v>
      </c>
      <c r="G5" s="68">
        <f>G6+G13+G32+G36+G38+G39+G40</f>
        <v>16528.599999999999</v>
      </c>
      <c r="H5" s="48">
        <f>H6+H13+H32+H36+H38+H39+H40</f>
        <v>31400</v>
      </c>
    </row>
    <row r="6" spans="1:12" ht="23.1" customHeight="1" thickBot="1" x14ac:dyDescent="0.35">
      <c r="A6" s="43" t="s">
        <v>4</v>
      </c>
      <c r="B6" s="35">
        <f>SUM(B7:B12)</f>
        <v>14100</v>
      </c>
      <c r="C6" s="35">
        <f>SUM(C7:C12)</f>
        <v>871.95</v>
      </c>
      <c r="D6" s="35">
        <f>SUM(D7:D12)</f>
        <v>5150</v>
      </c>
      <c r="E6" s="44" t="s">
        <v>66</v>
      </c>
      <c r="F6" s="35">
        <f>SUM(F7:F12)</f>
        <v>10000</v>
      </c>
      <c r="G6" s="65">
        <f>SUM(G7:G12)</f>
        <v>4028.6</v>
      </c>
      <c r="H6" s="35">
        <f>SUM(H7:H12)</f>
        <v>18000</v>
      </c>
    </row>
    <row r="7" spans="1:12" ht="23.1" customHeight="1" thickBot="1" x14ac:dyDescent="0.35">
      <c r="A7" s="6" t="s">
        <v>43</v>
      </c>
      <c r="B7" s="18">
        <f>SUM('DEB5:FIN5'!B7)</f>
        <v>11300</v>
      </c>
      <c r="C7" s="18">
        <f>SUM('DEB5:FIN5'!C7)</f>
        <v>0</v>
      </c>
      <c r="D7" s="18">
        <f>SUM('DEB5:FIN5'!D7)</f>
        <v>5150</v>
      </c>
      <c r="E7" s="13" t="s">
        <v>48</v>
      </c>
      <c r="F7" s="21">
        <f>SUM('DEB5:FIN5'!F7)</f>
        <v>7000</v>
      </c>
      <c r="G7" s="18">
        <f>SUM('DEB5:FIN5'!G7)</f>
        <v>0</v>
      </c>
      <c r="H7" s="21">
        <f>SUM('DEB5:FIN5'!H7)</f>
        <v>3000</v>
      </c>
    </row>
    <row r="8" spans="1:12" ht="23.1" customHeight="1" thickBot="1" x14ac:dyDescent="0.35">
      <c r="A8" s="6" t="s">
        <v>44</v>
      </c>
      <c r="B8" s="18">
        <f>SUM('DEB5:FIN5'!B8)</f>
        <v>0</v>
      </c>
      <c r="C8" s="18">
        <f>SUM('DEB5:FIN5'!C8)</f>
        <v>0</v>
      </c>
      <c r="D8" s="18">
        <f>SUM('DEB5:FIN5'!D8)</f>
        <v>0</v>
      </c>
      <c r="E8" s="13"/>
      <c r="F8" s="21">
        <f>SUM('DEB5:FIN5'!F8)</f>
        <v>0</v>
      </c>
      <c r="G8" s="18">
        <f>SUM('DEB5:FIN5'!G8)</f>
        <v>0</v>
      </c>
      <c r="H8" s="21">
        <f>SUM('DEB5:FIN5'!H8)</f>
        <v>0</v>
      </c>
    </row>
    <row r="9" spans="1:12" ht="23.1" customHeight="1" thickBot="1" x14ac:dyDescent="0.35">
      <c r="A9" s="6" t="s">
        <v>45</v>
      </c>
      <c r="B9" s="18">
        <f>SUM('DEB5:FIN5'!B9)</f>
        <v>0</v>
      </c>
      <c r="C9" s="18">
        <f>SUM('DEB5:FIN5'!C9)</f>
        <v>0</v>
      </c>
      <c r="D9" s="18">
        <f>SUM('DEB5:FIN5'!D9)</f>
        <v>0</v>
      </c>
      <c r="E9" s="13" t="s">
        <v>49</v>
      </c>
      <c r="F9" s="21">
        <f>SUM('DEB5:FIN5'!F9)</f>
        <v>0</v>
      </c>
      <c r="G9" s="18">
        <f>SUM('DEB5:FIN5'!G9)</f>
        <v>0</v>
      </c>
      <c r="H9" s="21">
        <f>SUM('DEB5:FIN5'!H9)</f>
        <v>0</v>
      </c>
    </row>
    <row r="10" spans="1:12" ht="23.1" customHeight="1" thickBot="1" x14ac:dyDescent="0.35">
      <c r="A10" s="6" t="s">
        <v>46</v>
      </c>
      <c r="B10" s="18">
        <f>SUM('DEB5:FIN5'!B10)</f>
        <v>2150</v>
      </c>
      <c r="C10" s="18">
        <f>SUM('DEB5:FIN5'!C10)</f>
        <v>871.95</v>
      </c>
      <c r="D10" s="18">
        <f>SUM('DEB5:FIN5'!D10)</f>
        <v>0</v>
      </c>
      <c r="E10" s="13"/>
      <c r="F10" s="21">
        <f>SUM('DEB5:FIN5'!F10)</f>
        <v>0</v>
      </c>
      <c r="G10" s="18">
        <f>SUM('DEB5:FIN5'!G10)</f>
        <v>0</v>
      </c>
      <c r="H10" s="21">
        <f>SUM('DEB5:FIN5'!H10)</f>
        <v>0</v>
      </c>
    </row>
    <row r="11" spans="1:12" ht="23.1" customHeight="1" thickBot="1" x14ac:dyDescent="0.35">
      <c r="A11" s="6" t="s">
        <v>47</v>
      </c>
      <c r="B11" s="18">
        <f>SUM('DEB5:FIN5'!B11)</f>
        <v>650</v>
      </c>
      <c r="C11" s="18">
        <f>SUM('DEB5:FIN5'!C11)</f>
        <v>0</v>
      </c>
      <c r="D11" s="18">
        <f>SUM('DEB5:FIN5'!D11)</f>
        <v>0</v>
      </c>
      <c r="E11" s="13" t="s">
        <v>50</v>
      </c>
      <c r="F11" s="21">
        <f>SUM('DEB5:FIN5'!F11)</f>
        <v>3000</v>
      </c>
      <c r="G11" s="18">
        <f>SUM('DEB5:FIN5'!G11)</f>
        <v>4028.6</v>
      </c>
      <c r="H11" s="21">
        <f>SUM('DEB5:FIN5'!H11)</f>
        <v>15000</v>
      </c>
    </row>
    <row r="12" spans="1:12" ht="23.1" customHeight="1" thickBot="1" x14ac:dyDescent="0.35">
      <c r="A12" s="6"/>
      <c r="B12" s="18">
        <f>SUM('DEB5:FIN5'!B12)</f>
        <v>0</v>
      </c>
      <c r="C12" s="18">
        <f>SUM('DEB5:FIN5'!C12)</f>
        <v>0</v>
      </c>
      <c r="D12" s="18">
        <f>SUM('DEB5:FIN5'!D12)</f>
        <v>0</v>
      </c>
      <c r="E12" s="13"/>
      <c r="F12" s="21">
        <f>SUM('DEB5:FIN5'!F12)</f>
        <v>0</v>
      </c>
      <c r="G12" s="18">
        <f>SUM('DEB5:FIN5'!G12)</f>
        <v>0</v>
      </c>
      <c r="H12" s="21">
        <f>SUM('DEB5:FIN5'!H12)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14000</v>
      </c>
      <c r="G13" s="33">
        <f>SUM(G14:G31)</f>
        <v>12500</v>
      </c>
      <c r="H13" s="31">
        <f>SUM(H14:H31)</f>
        <v>13400</v>
      </c>
    </row>
    <row r="14" spans="1:12" ht="23.1" customHeight="1" thickBot="1" x14ac:dyDescent="0.35">
      <c r="A14" s="6" t="s">
        <v>51</v>
      </c>
      <c r="B14" s="18">
        <f>SUM('DEB5:FIN5'!B14)</f>
        <v>0</v>
      </c>
      <c r="C14" s="18">
        <f>SUM('DEB5:FIN5'!C14)</f>
        <v>0</v>
      </c>
      <c r="D14" s="18">
        <f>SUM('DEB5:FIN5'!D14)</f>
        <v>0</v>
      </c>
      <c r="E14" s="15" t="s">
        <v>6</v>
      </c>
      <c r="F14" s="21">
        <f>SUM('DEB5:FIN5'!F14)</f>
        <v>0</v>
      </c>
      <c r="G14" s="18">
        <f>SUM('DEB5:FIN5'!G14)</f>
        <v>0</v>
      </c>
      <c r="H14" s="21">
        <f>SUM('DEB5:FIN5'!H14)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SUM('DEB5:FIN5'!B15)</f>
        <v>0</v>
      </c>
      <c r="C15" s="18">
        <f>SUM('DEB5:FIN5'!C15)</f>
        <v>0</v>
      </c>
      <c r="D15" s="18">
        <f>SUM('DEB5:FIN5'!D15)</f>
        <v>0</v>
      </c>
      <c r="E15" s="15" t="s">
        <v>163</v>
      </c>
      <c r="F15" s="21">
        <f>SUM('DEB5:FIN5'!F15)</f>
        <v>6000</v>
      </c>
      <c r="G15" s="18">
        <f>SUM('DEB5:FIN5'!G15)</f>
        <v>9000</v>
      </c>
      <c r="H15" s="21">
        <f>SUM('DEB5:FIN5'!H15)</f>
        <v>9000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SUM('DEB5:FIN5'!B16)</f>
        <v>0</v>
      </c>
      <c r="C16" s="18">
        <f>SUM('DEB5:FIN5'!C16)</f>
        <v>0</v>
      </c>
      <c r="D16" s="18">
        <f>SUM('DEB5:FIN5'!D16)</f>
        <v>0</v>
      </c>
      <c r="E16" s="23" t="s">
        <v>9</v>
      </c>
      <c r="F16" s="21">
        <f>SUM('DEB5:FIN5'!F16)</f>
        <v>8000</v>
      </c>
      <c r="G16" s="18">
        <f>SUM('DEB5:FIN5'!G16)</f>
        <v>3500</v>
      </c>
      <c r="H16" s="21">
        <f>SUM('DEB5:FIN5'!H16)</f>
        <v>3000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SUM('DEB5:FIN5'!B17)</f>
        <v>0</v>
      </c>
      <c r="C17" s="18">
        <f>SUM('DEB5:FIN5'!C17)</f>
        <v>0</v>
      </c>
      <c r="D17" s="18">
        <f>SUM('DEB5:FIN5'!D17)</f>
        <v>0</v>
      </c>
      <c r="E17" s="23" t="s">
        <v>12</v>
      </c>
      <c r="F17" s="21">
        <f>SUM('DEB5:FIN5'!F17)</f>
        <v>0</v>
      </c>
      <c r="G17" s="18">
        <f>SUM('DEB5:FIN5'!G17)</f>
        <v>0</v>
      </c>
      <c r="H17" s="21">
        <f>SUM('DEB5:FIN5'!H17)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SUM('DEB5:FIN5'!B18)</f>
        <v>0</v>
      </c>
      <c r="C18" s="18">
        <f>SUM('DEB5:FIN5'!C18)</f>
        <v>0</v>
      </c>
      <c r="D18" s="18">
        <f>SUM('DEB5:FIN5'!D18)</f>
        <v>0</v>
      </c>
      <c r="E18" s="45" t="s">
        <v>59</v>
      </c>
      <c r="F18" s="21">
        <f>SUM('DEB5:FIN5'!F18)</f>
        <v>0</v>
      </c>
      <c r="G18" s="18">
        <f>SUM('DEB5:FIN5'!G18)</f>
        <v>0</v>
      </c>
      <c r="H18" s="21">
        <f>SUM('DEB5:FIN5'!H18)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SUM('DEB5:FIN5'!B19)</f>
        <v>12300</v>
      </c>
      <c r="C19" s="33">
        <f>SUM('DEB5:FIN5'!C19)</f>
        <v>1083.1799999999998</v>
      </c>
      <c r="D19" s="33">
        <f>SUM('DEB5:FIN5'!D19)</f>
        <v>8050</v>
      </c>
      <c r="E19" s="23" t="s">
        <v>60</v>
      </c>
      <c r="F19" s="21">
        <f>SUM('DEB5:FIN5'!F19)</f>
        <v>0</v>
      </c>
      <c r="G19" s="18">
        <f>SUM('DEB5:FIN5'!G19)</f>
        <v>0</v>
      </c>
      <c r="H19" s="21">
        <f>SUM('DEB5:FIN5'!H19)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SUM('DEB5:FIN5'!B20)</f>
        <v>1600</v>
      </c>
      <c r="C20" s="18">
        <f>SUM('DEB5:FIN5'!C20)</f>
        <v>400.5</v>
      </c>
      <c r="D20" s="18">
        <f>SUM('DEB5:FIN5'!D20)</f>
        <v>3300</v>
      </c>
      <c r="E20" s="15"/>
      <c r="F20" s="21">
        <f>SUM('DEB5:FIN5'!F20)</f>
        <v>0</v>
      </c>
      <c r="G20" s="18">
        <f>SUM('DEB5:FIN5'!G20)</f>
        <v>0</v>
      </c>
      <c r="H20" s="21">
        <f>SUM('DEB5:FIN5'!H20)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SUM('DEB5:FIN5'!B21)</f>
        <v>2000</v>
      </c>
      <c r="C21" s="18">
        <f>SUM('DEB5:FIN5'!C21)</f>
        <v>0</v>
      </c>
      <c r="D21" s="18">
        <f>SUM('DEB5:FIN5'!D21)</f>
        <v>0</v>
      </c>
      <c r="E21" s="15" t="s">
        <v>19</v>
      </c>
      <c r="F21" s="21">
        <f>SUM('DEB5:FIN5'!F21)</f>
        <v>0</v>
      </c>
      <c r="G21" s="18">
        <f>SUM('DEB5:FIN5'!G21)</f>
        <v>0</v>
      </c>
      <c r="H21" s="21">
        <f>SUM('DEB5:FIN5'!H21)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SUM('DEB5:FIN5'!B22)</f>
        <v>8700</v>
      </c>
      <c r="C22" s="18">
        <f>SUM('DEB5:FIN5'!C22)</f>
        <v>445.83</v>
      </c>
      <c r="D22" s="18">
        <f>SUM('DEB5:FIN5'!D22)</f>
        <v>4500</v>
      </c>
      <c r="E22" s="15"/>
      <c r="F22" s="21">
        <f>SUM('DEB5:FIN5'!F22)</f>
        <v>0</v>
      </c>
      <c r="G22" s="18">
        <f>SUM('DEB5:FIN5'!G22)</f>
        <v>0</v>
      </c>
      <c r="H22" s="21">
        <f>SUM('DEB5:FIN5'!H22)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SUM('DEB5:FIN5'!B23)</f>
        <v>0</v>
      </c>
      <c r="C23" s="18">
        <f>SUM('DEB5:FIN5'!C23)</f>
        <v>0</v>
      </c>
      <c r="D23" s="18">
        <f>SUM('DEB5:FIN5'!D23)</f>
        <v>0</v>
      </c>
      <c r="E23" s="15" t="s">
        <v>61</v>
      </c>
      <c r="F23" s="21">
        <f>SUM('DEB5:FIN5'!F23)</f>
        <v>0</v>
      </c>
      <c r="G23" s="18">
        <f>SUM('DEB5:FIN5'!G23)</f>
        <v>0</v>
      </c>
      <c r="H23" s="21">
        <f>SUM('DEB5:FIN5'!H23)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SUM('DEB5:FIN5'!B24)</f>
        <v>0</v>
      </c>
      <c r="C24" s="18">
        <f>SUM('DEB5:FIN5'!C24)</f>
        <v>236.85</v>
      </c>
      <c r="D24" s="18">
        <f>SUM('DEB5:FIN5'!D24)</f>
        <v>250</v>
      </c>
      <c r="E24" s="15"/>
      <c r="F24" s="21">
        <f>SUM('DEB5:FIN5'!F24)</f>
        <v>0</v>
      </c>
      <c r="G24" s="18">
        <f>SUM('DEB5:FIN5'!G24)</f>
        <v>0</v>
      </c>
      <c r="H24" s="21">
        <f>SUM('DEB5:FIN5'!H24)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SUM('DEB5:FIN5'!B25)</f>
        <v>0</v>
      </c>
      <c r="C25" s="18">
        <f>SUM('DEB5:FIN5'!C25)</f>
        <v>0</v>
      </c>
      <c r="D25" s="18">
        <f>SUM('DEB5:FIN5'!D25)</f>
        <v>0</v>
      </c>
      <c r="E25" s="15"/>
      <c r="F25" s="21">
        <f>SUM('DEB5:FIN5'!F25)</f>
        <v>0</v>
      </c>
      <c r="G25" s="18">
        <f>SUM('DEB5:FIN5'!G25)</f>
        <v>0</v>
      </c>
      <c r="H25" s="21">
        <f>SUM('DEB5:FIN5'!H25)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SUM('DEB5:FIN5'!B26)</f>
        <v>0</v>
      </c>
      <c r="C26" s="18">
        <f>SUM('DEB5:FIN5'!C26)</f>
        <v>0</v>
      </c>
      <c r="D26" s="18">
        <f>SUM('DEB5:FIN5'!D26)</f>
        <v>0</v>
      </c>
      <c r="E26" s="15" t="s">
        <v>62</v>
      </c>
      <c r="F26" s="21">
        <f>SUM('DEB5:FIN5'!F26)</f>
        <v>0</v>
      </c>
      <c r="G26" s="18">
        <f>SUM('DEB5:FIN5'!G26)</f>
        <v>0</v>
      </c>
      <c r="H26" s="21">
        <f>SUM('DEB5:FIN5'!H26)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SUM('DEB5:FIN5'!B27)</f>
        <v>0</v>
      </c>
      <c r="C27" s="18">
        <f>SUM('DEB5:FIN5'!C27)</f>
        <v>0</v>
      </c>
      <c r="D27" s="18">
        <f>SUM('DEB5:FIN5'!D27)</f>
        <v>0</v>
      </c>
      <c r="E27" s="15" t="s">
        <v>63</v>
      </c>
      <c r="F27" s="21">
        <f>SUM('DEB5:FIN5'!F27)</f>
        <v>0</v>
      </c>
      <c r="G27" s="18">
        <f>SUM('DEB5:FIN5'!G27)</f>
        <v>0</v>
      </c>
      <c r="H27" s="21">
        <f>SUM('DEB5:FIN5'!H27)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SUM('DEB5:FIN5'!F28)</f>
        <v>0</v>
      </c>
      <c r="G28" s="18">
        <f>SUM('DEB5:FIN5'!G28)</f>
        <v>0</v>
      </c>
      <c r="H28" s="21">
        <f>SUM('DEB5:FIN5'!H28)</f>
        <v>1400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SUM('DEB5:FIN5'!B29)</f>
        <v>0</v>
      </c>
      <c r="C29" s="18">
        <f>SUM('DEB5:FIN5'!C29)</f>
        <v>0</v>
      </c>
      <c r="D29" s="18">
        <f>SUM('DEB5:FIN5'!D29)</f>
        <v>0</v>
      </c>
      <c r="E29" s="15" t="s">
        <v>15</v>
      </c>
      <c r="F29" s="21">
        <f>SUM('DEB5:FIN5'!F29)</f>
        <v>0</v>
      </c>
      <c r="G29" s="18">
        <f>SUM('DEB5:FIN5'!G29)</f>
        <v>0</v>
      </c>
      <c r="H29" s="21">
        <f>SUM('DEB5:FIN5'!H29)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SUM('DEB5:FIN5'!B30)</f>
        <v>0</v>
      </c>
      <c r="C30" s="18">
        <f>SUM('DEB5:FIN5'!C30)</f>
        <v>0</v>
      </c>
      <c r="D30" s="18">
        <f>SUM('DEB5:FIN5'!D30)</f>
        <v>0</v>
      </c>
      <c r="E30" s="15"/>
      <c r="F30" s="21">
        <f>SUM('DEB5:FIN5'!F30)</f>
        <v>0</v>
      </c>
      <c r="G30" s="18">
        <f>SUM('DEB5:FIN5'!G30)</f>
        <v>0</v>
      </c>
      <c r="H30" s="21">
        <f>SUM('DEB5:FIN5'!H30)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SUM('DEB5:FIN5'!B31)</f>
        <v>0</v>
      </c>
      <c r="C31" s="18">
        <f>SUM('DEB5:FIN5'!C31)</f>
        <v>0</v>
      </c>
      <c r="D31" s="18">
        <f>SUM('DEB5:FIN5'!D31)</f>
        <v>0</v>
      </c>
      <c r="E31" s="15"/>
      <c r="F31" s="21">
        <f>SUM('DEB5:FIN5'!F31)</f>
        <v>0</v>
      </c>
      <c r="G31" s="18">
        <f>SUM('DEB5:FIN5'!G31)</f>
        <v>0</v>
      </c>
      <c r="H31" s="21">
        <f>SUM('DEB5:FIN5'!H31)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7730</v>
      </c>
      <c r="G32" s="33">
        <f>+G33+G34+G35</f>
        <v>0</v>
      </c>
      <c r="H32" s="31">
        <f>+H33+H34+H35</f>
        <v>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SUM('DEB5:FIN5'!B33)</f>
        <v>0</v>
      </c>
      <c r="C33" s="18">
        <f>SUM('DEB5:FIN5'!C33)</f>
        <v>0</v>
      </c>
      <c r="D33" s="18">
        <f>SUM('DEB5:FIN5'!D33)</f>
        <v>0</v>
      </c>
      <c r="E33" s="15" t="s">
        <v>65</v>
      </c>
      <c r="F33" s="21">
        <f>SUM('DEB5:FIN5'!F33)</f>
        <v>0</v>
      </c>
      <c r="G33" s="18">
        <f>SUM('DEB5:FIN5'!G33)</f>
        <v>0</v>
      </c>
      <c r="H33" s="21">
        <f>SUM('DEB5:FIN5'!H33)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SUM('DEB5:FIN5'!B34)</f>
        <v>0</v>
      </c>
      <c r="C34" s="18">
        <f>SUM('DEB5:FIN5'!C34)</f>
        <v>0</v>
      </c>
      <c r="D34" s="18">
        <f>SUM('DEB5:FIN5'!D34)</f>
        <v>0</v>
      </c>
      <c r="E34" s="15" t="s">
        <v>88</v>
      </c>
      <c r="F34" s="21">
        <f>SUM('DEB5:FIN5'!F34)</f>
        <v>7730</v>
      </c>
      <c r="G34" s="18">
        <f>SUM('DEB5:FIN5'!G34)</f>
        <v>0</v>
      </c>
      <c r="H34" s="21">
        <f>SUM('DEB5:FIN5'!H34)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SUM('DEB5:FIN5'!B35)</f>
        <v>0</v>
      </c>
      <c r="C35" s="18">
        <f>SUM('DEB5:FIN5'!C35)</f>
        <v>0</v>
      </c>
      <c r="D35" s="18">
        <f>SUM('DEB5:FIN5'!D35)</f>
        <v>0</v>
      </c>
      <c r="E35" s="15"/>
      <c r="F35" s="21">
        <f>SUM('DEB5:FIN5'!F35)</f>
        <v>0</v>
      </c>
      <c r="G35" s="18">
        <f>SUM('DEB5:FIN5'!G35)</f>
        <v>0</v>
      </c>
      <c r="H35" s="21">
        <f>SUM('DEB5:FIN5'!H35)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3600</v>
      </c>
      <c r="D36" s="31">
        <f>D37</f>
        <v>6800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SUM('DEB5:FIN5'!B37)</f>
        <v>0</v>
      </c>
      <c r="C37" s="18">
        <f>SUM('DEB5:FIN5'!C37)</f>
        <v>3600</v>
      </c>
      <c r="D37" s="18">
        <f>SUM('DEB5:FIN5'!D37)</f>
        <v>6800</v>
      </c>
      <c r="E37" s="38"/>
      <c r="F37" s="21">
        <f>SUM('DEB5:FIN5'!F37)</f>
        <v>0</v>
      </c>
      <c r="G37" s="18">
        <f>SUM('DEB5:FIN5'!G37)</f>
        <v>0</v>
      </c>
      <c r="H37" s="21">
        <f>SUM('DEB5:FIN5'!H37)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SUM('DEB5:FIN5'!B38)</f>
        <v>0</v>
      </c>
      <c r="C38" s="35">
        <f>SUM('DEB5:FIN5'!C38)</f>
        <v>0</v>
      </c>
      <c r="D38" s="35">
        <f>SUM('DEB5:FIN5'!D38)</f>
        <v>0</v>
      </c>
      <c r="E38" s="42" t="s">
        <v>69</v>
      </c>
      <c r="F38" s="35">
        <f>SUM('DEB5:FIN5'!F38)</f>
        <v>0</v>
      </c>
      <c r="G38" s="65">
        <f>SUM('DEB5:FIN5'!G38)</f>
        <v>0</v>
      </c>
      <c r="H38" s="35">
        <f>SUM('DEB5:FIN5'!H38)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SUM('DEB5:FIN5'!B39)</f>
        <v>0</v>
      </c>
      <c r="C39" s="31">
        <f>SUM('DEB5:FIN5'!C39)</f>
        <v>0</v>
      </c>
      <c r="D39" s="31">
        <f>SUM('DEB5:FIN5'!D39)</f>
        <v>0</v>
      </c>
      <c r="E39" s="44" t="s">
        <v>29</v>
      </c>
      <c r="F39" s="31">
        <f>SUM('DEB5:FIN5'!F39)</f>
        <v>0</v>
      </c>
      <c r="G39" s="33">
        <f>SUM('DEB5:FIN5'!G39)</f>
        <v>0</v>
      </c>
      <c r="H39" s="31">
        <f>SUM('DEB5:FIN5'!H39)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SUM('DEB5:FIN5'!B40)</f>
        <v>0</v>
      </c>
      <c r="C40" s="33">
        <f>SUM('DEB5:FIN5'!C40)</f>
        <v>0</v>
      </c>
      <c r="D40" s="33">
        <f>SUM('DEB5:FIN5'!D40)</f>
        <v>0</v>
      </c>
      <c r="E40" s="37" t="s">
        <v>58</v>
      </c>
      <c r="F40" s="31">
        <f>SUM('DEB5:FIN5'!F40)</f>
        <v>0</v>
      </c>
      <c r="G40" s="33">
        <f>SUM('DEB5:FIN5'!G40)</f>
        <v>0</v>
      </c>
      <c r="H40" s="31">
        <f>SUM('DEB5:FIN5'!H40)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26400</v>
      </c>
      <c r="C41" s="20">
        <f>C5</f>
        <v>5555.13</v>
      </c>
      <c r="D41" s="20">
        <f>D5</f>
        <v>20000</v>
      </c>
      <c r="E41" s="16" t="s">
        <v>31</v>
      </c>
      <c r="F41" s="28">
        <f>F5</f>
        <v>31730</v>
      </c>
      <c r="G41" s="20">
        <f>G5</f>
        <v>16528.599999999999</v>
      </c>
      <c r="H41" s="28">
        <f>H5</f>
        <v>31400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SUM('DEB5:FIN5'!B43)</f>
        <v>0</v>
      </c>
      <c r="C43" s="18">
        <f>SUM('DEB5:FIN5'!C43)</f>
        <v>0</v>
      </c>
      <c r="D43" s="18">
        <f>SUM('DEB5:FIN5'!D43)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SUM('DEB5:FIN5'!B44)</f>
        <v>0</v>
      </c>
      <c r="C44" s="18">
        <f>SUM('DEB5:FIN5'!C44)</f>
        <v>0</v>
      </c>
      <c r="D44" s="18">
        <f>SUM('DEB5:FIN5'!D44)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SUM('DEB5:FIN5'!B45)</f>
        <v>0</v>
      </c>
      <c r="C45" s="18">
        <f>SUM('DEB5:FIN5'!C45)</f>
        <v>0</v>
      </c>
      <c r="D45" s="18">
        <f>SUM('DEB5:FIN5'!D45)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SUM('DEB5:FIN5'!B46)</f>
        <v>0</v>
      </c>
      <c r="C46" s="18">
        <f>SUM('DEB5:FIN5'!C46)</f>
        <v>0</v>
      </c>
      <c r="D46" s="18">
        <f>SUM('DEB5:FIN5'!D46)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26400</v>
      </c>
      <c r="C47" s="20">
        <f>C41+C42</f>
        <v>5555.13</v>
      </c>
      <c r="D47" s="20">
        <f>D41+D42</f>
        <v>20000</v>
      </c>
      <c r="E47" s="17" t="s">
        <v>41</v>
      </c>
      <c r="F47" s="28">
        <f>F41+F42</f>
        <v>31730</v>
      </c>
      <c r="G47" s="20">
        <f>G41+G42</f>
        <v>16528.599999999999</v>
      </c>
      <c r="H47" s="28">
        <f>H41+H42</f>
        <v>31400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-5330</v>
      </c>
      <c r="G49" s="29">
        <f>C41-G41</f>
        <v>-10973.469999999998</v>
      </c>
      <c r="H49" s="29">
        <f>D41-H41</f>
        <v>-11400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5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153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5000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5000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1000</v>
      </c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5000</v>
      </c>
      <c r="G16" s="19"/>
      <c r="H16" s="77"/>
    </row>
    <row r="17" spans="1:8" ht="23.1" customHeight="1" thickBot="1" x14ac:dyDescent="0.35">
      <c r="A17" s="24" t="s">
        <v>10</v>
      </c>
      <c r="B17" s="18">
        <v>500</v>
      </c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0</v>
      </c>
      <c r="D41" s="20">
        <f>D5</f>
        <v>0</v>
      </c>
      <c r="E41" s="16" t="s">
        <v>31</v>
      </c>
      <c r="F41" s="20">
        <f>F5</f>
        <v>5000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5000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-3000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E11" workbookViewId="0">
      <selection activeCell="H17" sqref="H17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152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12000</v>
      </c>
      <c r="C5" s="18">
        <f>C6+C13+C19+C28+C32+C36+C38+C39+C40</f>
        <v>26329.74</v>
      </c>
      <c r="D5" s="18">
        <f>D6+D13+D19+D28+D32+D36+D38+D39+D40</f>
        <v>22000</v>
      </c>
      <c r="E5" s="12" t="s">
        <v>3</v>
      </c>
      <c r="F5" s="21">
        <f>F6+F13+F32+F36+F38+F39+F40</f>
        <v>10000</v>
      </c>
      <c r="G5" s="18">
        <f>G6+G13+G32+G36+G38+G39+G40</f>
        <v>14495.5</v>
      </c>
      <c r="H5" s="21">
        <f>H6+H13+H32+H36+H38+H39+H40</f>
        <v>7000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1225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v>1225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1000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10000</v>
      </c>
      <c r="G13" s="33">
        <f>SUM(G14:G31)</f>
        <v>11000</v>
      </c>
      <c r="H13" s="31">
        <f>SUM(H14:H31)</f>
        <v>7000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1000</v>
      </c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10000</v>
      </c>
      <c r="G16" s="19">
        <f>11000</f>
        <v>11000</v>
      </c>
      <c r="H16" s="77">
        <v>7000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11000</v>
      </c>
      <c r="C19" s="35">
        <f>SUM(C20:C27)</f>
        <v>20011.97</v>
      </c>
      <c r="D19" s="35">
        <f>SUM(D20:D27)</f>
        <v>22000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10000</v>
      </c>
      <c r="C20" s="18">
        <v>18500</v>
      </c>
      <c r="D20" s="48">
        <v>22000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1000</v>
      </c>
      <c r="C22" s="18">
        <v>1511.97</v>
      </c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400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182</v>
      </c>
      <c r="F34" s="22"/>
      <c r="G34" s="19">
        <v>400</v>
      </c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>
        <v>3095.5</v>
      </c>
      <c r="H38" s="79"/>
    </row>
    <row r="39" spans="1:8" ht="23.1" customHeight="1" thickBot="1" x14ac:dyDescent="0.35">
      <c r="A39" s="32" t="s">
        <v>26</v>
      </c>
      <c r="B39" s="31"/>
      <c r="C39" s="31">
        <f>1792.77+3300</f>
        <v>5092.7700000000004</v>
      </c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12000</v>
      </c>
      <c r="C41" s="20">
        <f>C5</f>
        <v>26329.74</v>
      </c>
      <c r="D41" s="20">
        <f>D5</f>
        <v>22000</v>
      </c>
      <c r="E41" s="16" t="s">
        <v>31</v>
      </c>
      <c r="F41" s="20">
        <f>F5</f>
        <v>10000</v>
      </c>
      <c r="G41" s="20">
        <f>G5</f>
        <v>14495.5</v>
      </c>
      <c r="H41" s="28">
        <f>H5</f>
        <v>7000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12000</v>
      </c>
      <c r="C47" s="20">
        <f>C41+C42</f>
        <v>26329.74</v>
      </c>
      <c r="D47" s="20">
        <f>D41+D42</f>
        <v>22000</v>
      </c>
      <c r="E47" s="17" t="s">
        <v>41</v>
      </c>
      <c r="F47" s="20">
        <f>F41+F42</f>
        <v>10000</v>
      </c>
      <c r="G47" s="20">
        <f>G41+G42</f>
        <v>14495.5</v>
      </c>
      <c r="H47" s="28">
        <f>H41+H42</f>
        <v>7000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11834.240000000002</v>
      </c>
      <c r="H49" s="29">
        <f>D41-H41</f>
        <v>15000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C10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6204.68</v>
      </c>
      <c r="D5" s="18">
        <f>D6+D13+D19+D28+D32+D36+D38+D39+D40</f>
        <v>6410</v>
      </c>
      <c r="E5" s="12" t="s">
        <v>3</v>
      </c>
      <c r="F5" s="21">
        <f>F6+F13+F32+F36+F38+F39+F40</f>
        <v>5000</v>
      </c>
      <c r="G5" s="18">
        <f>G6+G13+G32+G36+G38+G39+G40</f>
        <v>6169</v>
      </c>
      <c r="H5" s="21">
        <f>H6+H13+H32+H36+H38+H39+H40</f>
        <v>11960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1941.5</v>
      </c>
      <c r="D6" s="35">
        <f>SUM(D7:D12)</f>
        <v>1500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>
        <v>1142</v>
      </c>
      <c r="D7" s="48">
        <v>1000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>
        <v>799.5</v>
      </c>
      <c r="D10" s="48">
        <v>500</v>
      </c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2500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5000</v>
      </c>
      <c r="G13" s="33">
        <f>SUM(G14:G31)</f>
        <v>0</v>
      </c>
      <c r="H13" s="31">
        <f>SUM(H14:H31)</f>
        <v>4000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5000</v>
      </c>
      <c r="G16" s="19"/>
      <c r="H16" s="77">
        <v>4000</v>
      </c>
    </row>
    <row r="17" spans="1:8" ht="23.1" customHeight="1" thickBot="1" x14ac:dyDescent="0.35">
      <c r="A17" s="24" t="s">
        <v>10</v>
      </c>
      <c r="B17" s="18">
        <v>2500</v>
      </c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4263.18</v>
      </c>
      <c r="D19" s="35">
        <f>SUM(D20:D27)</f>
        <v>4910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500</v>
      </c>
      <c r="C22" s="18">
        <v>4263.18</v>
      </c>
      <c r="D22" s="48">
        <v>4910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138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72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137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6169</v>
      </c>
      <c r="H32" s="31">
        <f>+H33+H34+H35</f>
        <v>7960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>
        <v>6169</v>
      </c>
      <c r="H34" s="77">
        <v>7960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78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6204.68</v>
      </c>
      <c r="D41" s="20">
        <f>D5</f>
        <v>6410</v>
      </c>
      <c r="E41" s="16" t="s">
        <v>31</v>
      </c>
      <c r="F41" s="20">
        <f>F5</f>
        <v>5000</v>
      </c>
      <c r="G41" s="20">
        <f>G5</f>
        <v>6169</v>
      </c>
      <c r="H41" s="28">
        <f>H5</f>
        <v>11960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6204.68</v>
      </c>
      <c r="D47" s="20">
        <f>D41+D42</f>
        <v>6410</v>
      </c>
      <c r="E47" s="17" t="s">
        <v>41</v>
      </c>
      <c r="F47" s="20">
        <f>F41+F42</f>
        <v>5000</v>
      </c>
      <c r="G47" s="20">
        <f>G41+G42</f>
        <v>6169</v>
      </c>
      <c r="H47" s="28">
        <f>H41+H42</f>
        <v>11960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-2000</v>
      </c>
      <c r="G49" s="29">
        <f>C41-G41</f>
        <v>35.680000000000291</v>
      </c>
      <c r="H49" s="29">
        <f>D41-H41</f>
        <v>-5550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4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116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1000</v>
      </c>
      <c r="C5" s="18">
        <f>C6+C13+C19+C28+C32+C36+C38+C39+C40</f>
        <v>3361.15</v>
      </c>
      <c r="D5" s="18">
        <f>D6+D13+D19+D28+D32+D36+D38+D39+D40</f>
        <v>3590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>
        <v>500</v>
      </c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13" ht="16.5" customHeight="1" thickBot="1" x14ac:dyDescent="0.35">
      <c r="A19" s="34" t="s">
        <v>11</v>
      </c>
      <c r="B19" s="35">
        <f>SUM(B20:B27)</f>
        <v>500</v>
      </c>
      <c r="C19" s="35">
        <f>SUM(C20:C27)</f>
        <v>337.65</v>
      </c>
      <c r="D19" s="35">
        <f>SUM(D20:D27)</f>
        <v>590</v>
      </c>
      <c r="E19" s="23" t="s">
        <v>60</v>
      </c>
      <c r="F19" s="22"/>
      <c r="G19" s="19"/>
      <c r="H19" s="77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500</v>
      </c>
      <c r="C22" s="18">
        <v>337.65</v>
      </c>
      <c r="D22" s="48">
        <v>590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3023.5</v>
      </c>
      <c r="D28" s="33">
        <f>SUM(D29:D31)</f>
        <v>3000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>
        <v>3023.5</v>
      </c>
      <c r="D29" s="48">
        <v>3000</v>
      </c>
      <c r="E29" s="15" t="s">
        <v>72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1000</v>
      </c>
      <c r="C41" s="20">
        <f>C5</f>
        <v>3361.15</v>
      </c>
      <c r="D41" s="20">
        <f>D5</f>
        <v>3590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1000</v>
      </c>
      <c r="C47" s="20">
        <f>C41+C42</f>
        <v>3361.15</v>
      </c>
      <c r="D47" s="20">
        <f>D41+D42</f>
        <v>3590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</v>
      </c>
      <c r="G49" s="29">
        <f>C41-G41</f>
        <v>3361.15</v>
      </c>
      <c r="H49" s="29">
        <f>D41-H41</f>
        <v>3590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C29" workbookViewId="0">
      <selection activeCell="H16" sqref="H16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117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18000</v>
      </c>
      <c r="C5" s="18">
        <f>C6+C13+C19+C28+C32+C36+C38+C39+C40</f>
        <v>35895.570000000007</v>
      </c>
      <c r="D5" s="18">
        <f>D6+D13+D19+D28+D32+D36+D38+D39+D40</f>
        <v>32000</v>
      </c>
      <c r="E5" s="12" t="s">
        <v>3</v>
      </c>
      <c r="F5" s="21">
        <f>F6+F13+F32+F36+F38+F39+F40</f>
        <v>20000</v>
      </c>
      <c r="G5" s="68">
        <f>G6+G13+G32+G36+G38+G39+G40</f>
        <v>20664.5</v>
      </c>
      <c r="H5" s="48">
        <f>H6+H13+H32+H36+H38+H39+H40</f>
        <v>18960</v>
      </c>
    </row>
    <row r="6" spans="1:12" ht="23.1" customHeight="1" thickBot="1" x14ac:dyDescent="0.35">
      <c r="A6" s="43" t="s">
        <v>4</v>
      </c>
      <c r="B6" s="35">
        <f>SUM(B7:B12)</f>
        <v>0</v>
      </c>
      <c r="C6" s="35">
        <f>SUM(C7:C12)</f>
        <v>3166.5</v>
      </c>
      <c r="D6" s="35">
        <f>SUM(D7:D12)</f>
        <v>1500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SUM('DEB6:FIN6'!B7)</f>
        <v>0</v>
      </c>
      <c r="C7" s="18">
        <f>SUM('DEB6:FIN6'!C7)</f>
        <v>1142</v>
      </c>
      <c r="D7" s="18">
        <f>SUM('DEB6:FIN6'!D7)</f>
        <v>1000</v>
      </c>
      <c r="E7" s="13" t="s">
        <v>48</v>
      </c>
      <c r="F7" s="21">
        <f>SUM('DEB6:FIN6'!F7)</f>
        <v>0</v>
      </c>
      <c r="G7" s="18">
        <f>SUM('DEB6:FIN6'!G7)</f>
        <v>0</v>
      </c>
      <c r="H7" s="21">
        <f>SUM('DEB6:FIN6'!H7)</f>
        <v>0</v>
      </c>
    </row>
    <row r="8" spans="1:12" ht="23.1" customHeight="1" thickBot="1" x14ac:dyDescent="0.35">
      <c r="A8" s="6" t="s">
        <v>44</v>
      </c>
      <c r="B8" s="18">
        <f>SUM('DEB6:FIN6'!B8)</f>
        <v>0</v>
      </c>
      <c r="C8" s="18">
        <f>SUM('DEB6:FIN6'!C8)</f>
        <v>0</v>
      </c>
      <c r="D8" s="18">
        <f>SUM('DEB6:FIN6'!D8)</f>
        <v>0</v>
      </c>
      <c r="E8" s="13"/>
      <c r="F8" s="21">
        <f>SUM('DEB6:FIN6'!F8)</f>
        <v>0</v>
      </c>
      <c r="G8" s="18">
        <f>SUM('DEB6:FIN6'!G8)</f>
        <v>0</v>
      </c>
      <c r="H8" s="21">
        <f>SUM('DEB6:FIN6'!H8)</f>
        <v>0</v>
      </c>
    </row>
    <row r="9" spans="1:12" ht="23.1" customHeight="1" thickBot="1" x14ac:dyDescent="0.35">
      <c r="A9" s="6" t="s">
        <v>45</v>
      </c>
      <c r="B9" s="18">
        <f>SUM('DEB6:FIN6'!B9)</f>
        <v>0</v>
      </c>
      <c r="C9" s="18">
        <f>SUM('DEB6:FIN6'!C9)</f>
        <v>0</v>
      </c>
      <c r="D9" s="18">
        <f>SUM('DEB6:FIN6'!D9)</f>
        <v>0</v>
      </c>
      <c r="E9" s="13" t="s">
        <v>49</v>
      </c>
      <c r="F9" s="21">
        <f>SUM('DEB6:FIN6'!F9)</f>
        <v>0</v>
      </c>
      <c r="G9" s="18">
        <f>SUM('DEB6:FIN6'!G9)</f>
        <v>0</v>
      </c>
      <c r="H9" s="21">
        <f>SUM('DEB6:FIN6'!H9)</f>
        <v>0</v>
      </c>
    </row>
    <row r="10" spans="1:12" ht="23.1" customHeight="1" thickBot="1" x14ac:dyDescent="0.35">
      <c r="A10" s="6" t="s">
        <v>46</v>
      </c>
      <c r="B10" s="18">
        <f>SUM('DEB6:FIN6'!B10)</f>
        <v>0</v>
      </c>
      <c r="C10" s="18">
        <f>SUM('DEB6:FIN6'!C10)</f>
        <v>799.5</v>
      </c>
      <c r="D10" s="18">
        <f>SUM('DEB6:FIN6'!D10)</f>
        <v>500</v>
      </c>
      <c r="E10" s="13"/>
      <c r="F10" s="21">
        <f>SUM('DEB6:FIN6'!F10)</f>
        <v>0</v>
      </c>
      <c r="G10" s="18">
        <f>SUM('DEB6:FIN6'!G10)</f>
        <v>0</v>
      </c>
      <c r="H10" s="21">
        <f>SUM('DEB6:FIN6'!H10)</f>
        <v>0</v>
      </c>
    </row>
    <row r="11" spans="1:12" ht="23.1" customHeight="1" thickBot="1" x14ac:dyDescent="0.35">
      <c r="A11" s="6" t="s">
        <v>47</v>
      </c>
      <c r="B11" s="18">
        <f>SUM('DEB6:FIN6'!B11)</f>
        <v>0</v>
      </c>
      <c r="C11" s="18">
        <f>SUM('DEB6:FIN6'!C11)</f>
        <v>1225</v>
      </c>
      <c r="D11" s="18">
        <f>SUM('DEB6:FIN6'!D11)</f>
        <v>0</v>
      </c>
      <c r="E11" s="13" t="s">
        <v>50</v>
      </c>
      <c r="F11" s="21">
        <f>SUM('DEB6:FIN6'!F11)</f>
        <v>0</v>
      </c>
      <c r="G11" s="18">
        <f>SUM('DEB6:FIN6'!G11)</f>
        <v>0</v>
      </c>
      <c r="H11" s="21">
        <f>SUM('DEB6:FIN6'!H11)</f>
        <v>0</v>
      </c>
    </row>
    <row r="12" spans="1:12" ht="23.1" customHeight="1" thickBot="1" x14ac:dyDescent="0.35">
      <c r="A12" s="6"/>
      <c r="B12" s="18">
        <f>SUM('DEB6:FIN6'!B12)</f>
        <v>0</v>
      </c>
      <c r="C12" s="18">
        <f>SUM('DEB6:FIN6'!C12)</f>
        <v>0</v>
      </c>
      <c r="D12" s="18">
        <f>SUM('DEB6:FIN6'!D12)</f>
        <v>0</v>
      </c>
      <c r="E12" s="13"/>
      <c r="F12" s="21">
        <f>SUM('DEB6:FIN6'!F12)</f>
        <v>0</v>
      </c>
      <c r="G12" s="18">
        <f>SUM('DEB6:FIN6'!G12)</f>
        <v>0</v>
      </c>
      <c r="H12" s="21">
        <f>SUM('DEB6:FIN6'!H12)</f>
        <v>0</v>
      </c>
    </row>
    <row r="13" spans="1:12" ht="23.1" customHeight="1" thickBot="1" x14ac:dyDescent="0.35">
      <c r="A13" s="32" t="s">
        <v>7</v>
      </c>
      <c r="B13" s="33">
        <f>SUM(B14:B18)</f>
        <v>5500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20000</v>
      </c>
      <c r="G13" s="33">
        <f>SUM(G14:G31)</f>
        <v>11000</v>
      </c>
      <c r="H13" s="31">
        <f>SUM(H14:H31)</f>
        <v>11000</v>
      </c>
    </row>
    <row r="14" spans="1:12" ht="23.1" customHeight="1" thickBot="1" x14ac:dyDescent="0.35">
      <c r="A14" s="6" t="s">
        <v>51</v>
      </c>
      <c r="B14" s="18">
        <f>SUM('DEB6:FIN6'!B14)</f>
        <v>500</v>
      </c>
      <c r="C14" s="18">
        <f>SUM('DEB6:FIN6'!C14)</f>
        <v>0</v>
      </c>
      <c r="D14" s="18">
        <f>SUM('DEB6:FIN6'!D14)</f>
        <v>0</v>
      </c>
      <c r="E14" s="15" t="s">
        <v>6</v>
      </c>
      <c r="F14" s="21">
        <f>SUM('DEB6:FIN6'!F14)</f>
        <v>0</v>
      </c>
      <c r="G14" s="18">
        <f>SUM('DEB6:FIN6'!G14)</f>
        <v>0</v>
      </c>
      <c r="H14" s="21">
        <f>SUM('DEB6:FIN6'!H14)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SUM('DEB6:FIN6'!B15)</f>
        <v>2000</v>
      </c>
      <c r="C15" s="18">
        <f>SUM('DEB6:FIN6'!C15)</f>
        <v>0</v>
      </c>
      <c r="D15" s="18">
        <f>SUM('DEB6:FIN6'!D15)</f>
        <v>0</v>
      </c>
      <c r="E15" s="15" t="s">
        <v>163</v>
      </c>
      <c r="F15" s="21">
        <f>SUM('DEB6:FIN6'!F15)</f>
        <v>0</v>
      </c>
      <c r="G15" s="18">
        <f>SUM('DEB6:FIN6'!G15)</f>
        <v>0</v>
      </c>
      <c r="H15" s="21">
        <f>SUM('DEB6:FIN6'!H15)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SUM('DEB6:FIN6'!B16)</f>
        <v>0</v>
      </c>
      <c r="C16" s="18">
        <f>SUM('DEB6:FIN6'!C16)</f>
        <v>0</v>
      </c>
      <c r="D16" s="18">
        <f>SUM('DEB6:FIN6'!D16)</f>
        <v>0</v>
      </c>
      <c r="E16" s="23" t="s">
        <v>9</v>
      </c>
      <c r="F16" s="21">
        <f>SUM('DEB6:FIN6'!F16)</f>
        <v>20000</v>
      </c>
      <c r="G16" s="18">
        <f>SUM('DEB6:FIN6'!G16)</f>
        <v>11000</v>
      </c>
      <c r="H16" s="21">
        <f>SUM('DEB6:FIN6'!H16)</f>
        <v>11000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SUM('DEB6:FIN6'!B17)</f>
        <v>3000</v>
      </c>
      <c r="C17" s="18">
        <f>SUM('DEB6:FIN6'!C17)</f>
        <v>0</v>
      </c>
      <c r="D17" s="18">
        <f>SUM('DEB6:FIN6'!D17)</f>
        <v>0</v>
      </c>
      <c r="E17" s="23" t="s">
        <v>12</v>
      </c>
      <c r="F17" s="21">
        <f>SUM('DEB6:FIN6'!F17)</f>
        <v>0</v>
      </c>
      <c r="G17" s="18">
        <f>SUM('DEB6:FIN6'!G17)</f>
        <v>0</v>
      </c>
      <c r="H17" s="21">
        <f>SUM('DEB6:FIN6'!H17)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SUM('DEB6:FIN6'!B18)</f>
        <v>0</v>
      </c>
      <c r="C18" s="18">
        <f>SUM('DEB6:FIN6'!C18)</f>
        <v>0</v>
      </c>
      <c r="D18" s="18">
        <f>SUM('DEB6:FIN6'!D18)</f>
        <v>0</v>
      </c>
      <c r="E18" s="45" t="s">
        <v>59</v>
      </c>
      <c r="F18" s="21">
        <f>SUM('DEB6:FIN6'!F18)</f>
        <v>0</v>
      </c>
      <c r="G18" s="18">
        <f>SUM('DEB6:FIN6'!G18)</f>
        <v>0</v>
      </c>
      <c r="H18" s="21">
        <f>SUM('DEB6:FIN6'!H18)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SUM('DEB6:FIN6'!B19)</f>
        <v>12500</v>
      </c>
      <c r="C19" s="33">
        <f>SUM('DEB6:FIN6'!C19)</f>
        <v>24612.800000000003</v>
      </c>
      <c r="D19" s="33">
        <f>SUM('DEB6:FIN6'!D19)</f>
        <v>27500</v>
      </c>
      <c r="E19" s="23" t="s">
        <v>60</v>
      </c>
      <c r="F19" s="21">
        <f>SUM('DEB6:FIN6'!F19)</f>
        <v>0</v>
      </c>
      <c r="G19" s="18">
        <f>SUM('DEB6:FIN6'!G19)</f>
        <v>0</v>
      </c>
      <c r="H19" s="21">
        <f>SUM('DEB6:FIN6'!H19)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SUM('DEB6:FIN6'!B20)</f>
        <v>10000</v>
      </c>
      <c r="C20" s="18">
        <f>SUM('DEB6:FIN6'!C20)</f>
        <v>18500</v>
      </c>
      <c r="D20" s="18">
        <f>SUM('DEB6:FIN6'!D20)</f>
        <v>22000</v>
      </c>
      <c r="E20" s="15"/>
      <c r="F20" s="21">
        <f>SUM('DEB6:FIN6'!F20)</f>
        <v>0</v>
      </c>
      <c r="G20" s="18">
        <f>SUM('DEB6:FIN6'!G20)</f>
        <v>0</v>
      </c>
      <c r="H20" s="21">
        <f>SUM('DEB6:FIN6'!H20)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SUM('DEB6:FIN6'!B21)</f>
        <v>0</v>
      </c>
      <c r="C21" s="18">
        <f>SUM('DEB6:FIN6'!C21)</f>
        <v>0</v>
      </c>
      <c r="D21" s="18">
        <f>SUM('DEB6:FIN6'!D21)</f>
        <v>0</v>
      </c>
      <c r="E21" s="15" t="s">
        <v>19</v>
      </c>
      <c r="F21" s="21">
        <f>SUM('DEB6:FIN6'!F21)</f>
        <v>0</v>
      </c>
      <c r="G21" s="18">
        <f>SUM('DEB6:FIN6'!G21)</f>
        <v>0</v>
      </c>
      <c r="H21" s="21">
        <f>SUM('DEB6:FIN6'!H21)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SUM('DEB6:FIN6'!B22)</f>
        <v>2500</v>
      </c>
      <c r="C22" s="18">
        <f>SUM('DEB6:FIN6'!C22)</f>
        <v>6112.8</v>
      </c>
      <c r="D22" s="18">
        <f>SUM('DEB6:FIN6'!D22)</f>
        <v>5500</v>
      </c>
      <c r="E22" s="15"/>
      <c r="F22" s="21">
        <f>SUM('DEB6:FIN6'!F22)</f>
        <v>0</v>
      </c>
      <c r="G22" s="18">
        <f>SUM('DEB6:FIN6'!G22)</f>
        <v>0</v>
      </c>
      <c r="H22" s="21">
        <f>SUM('DEB6:FIN6'!H22)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SUM('DEB6:FIN6'!B23)</f>
        <v>0</v>
      </c>
      <c r="C23" s="18">
        <f>SUM('DEB6:FIN6'!C23)</f>
        <v>0</v>
      </c>
      <c r="D23" s="18">
        <f>SUM('DEB6:FIN6'!D23)</f>
        <v>0</v>
      </c>
      <c r="E23" s="15" t="s">
        <v>61</v>
      </c>
      <c r="F23" s="21">
        <f>SUM('DEB6:FIN6'!F23)</f>
        <v>0</v>
      </c>
      <c r="G23" s="18">
        <f>SUM('DEB6:FIN6'!G23)</f>
        <v>0</v>
      </c>
      <c r="H23" s="21">
        <f>SUM('DEB6:FIN6'!H23)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SUM('DEB6:FIN6'!B24)</f>
        <v>0</v>
      </c>
      <c r="C24" s="18">
        <f>SUM('DEB6:FIN6'!C24)</f>
        <v>0</v>
      </c>
      <c r="D24" s="18">
        <f>SUM('DEB6:FIN6'!D24)</f>
        <v>0</v>
      </c>
      <c r="E24" s="15"/>
      <c r="F24" s="21">
        <f>SUM('DEB6:FIN6'!F24)</f>
        <v>0</v>
      </c>
      <c r="G24" s="18">
        <f>SUM('DEB6:FIN6'!G24)</f>
        <v>0</v>
      </c>
      <c r="H24" s="21">
        <f>SUM('DEB6:FIN6'!H24)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SUM('DEB6:FIN6'!B25)</f>
        <v>0</v>
      </c>
      <c r="C25" s="18">
        <f>SUM('DEB6:FIN6'!C25)</f>
        <v>0</v>
      </c>
      <c r="D25" s="18">
        <f>SUM('DEB6:FIN6'!D25)</f>
        <v>0</v>
      </c>
      <c r="E25" s="15"/>
      <c r="F25" s="21">
        <f>SUM('DEB6:FIN6'!F25)</f>
        <v>0</v>
      </c>
      <c r="G25" s="18">
        <f>SUM('DEB6:FIN6'!G25)</f>
        <v>0</v>
      </c>
      <c r="H25" s="21">
        <f>SUM('DEB6:FIN6'!H25)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SUM('DEB6:FIN6'!B26)</f>
        <v>0</v>
      </c>
      <c r="C26" s="18">
        <f>SUM('DEB6:FIN6'!C26)</f>
        <v>0</v>
      </c>
      <c r="D26" s="18">
        <f>SUM('DEB6:FIN6'!D26)</f>
        <v>0</v>
      </c>
      <c r="E26" s="15" t="s">
        <v>62</v>
      </c>
      <c r="F26" s="21">
        <f>SUM('DEB6:FIN6'!F26)</f>
        <v>0</v>
      </c>
      <c r="G26" s="18">
        <f>SUM('DEB6:FIN6'!G26)</f>
        <v>0</v>
      </c>
      <c r="H26" s="21">
        <f>SUM('DEB6:FIN6'!H26)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SUM('DEB6:FIN6'!B27)</f>
        <v>0</v>
      </c>
      <c r="C27" s="18">
        <f>SUM('DEB6:FIN6'!C27)</f>
        <v>0</v>
      </c>
      <c r="D27" s="18">
        <f>SUM('DEB6:FIN6'!D27)</f>
        <v>0</v>
      </c>
      <c r="E27" s="15" t="s">
        <v>63</v>
      </c>
      <c r="F27" s="21">
        <f>SUM('DEB6:FIN6'!F27)</f>
        <v>0</v>
      </c>
      <c r="G27" s="18">
        <f>SUM('DEB6:FIN6'!G27)</f>
        <v>0</v>
      </c>
      <c r="H27" s="21">
        <f>SUM('DEB6:FIN6'!H27)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3023.5</v>
      </c>
      <c r="D28" s="33">
        <f>SUM(D29:D31)</f>
        <v>3000</v>
      </c>
      <c r="E28" s="15" t="s">
        <v>64</v>
      </c>
      <c r="F28" s="21">
        <f>SUM('DEB6:FIN6'!F28)</f>
        <v>0</v>
      </c>
      <c r="G28" s="18">
        <f>SUM('DEB6:FIN6'!G28)</f>
        <v>0</v>
      </c>
      <c r="H28" s="21">
        <f>SUM('DEB6:FIN6'!H28)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SUM('DEB6:FIN6'!B29)</f>
        <v>0</v>
      </c>
      <c r="C29" s="18">
        <f>SUM('DEB6:FIN6'!C29)</f>
        <v>3023.5</v>
      </c>
      <c r="D29" s="18">
        <f>SUM('DEB6:FIN6'!D29)</f>
        <v>3000</v>
      </c>
      <c r="E29" s="15" t="s">
        <v>15</v>
      </c>
      <c r="F29" s="21">
        <f>SUM('DEB6:FIN6'!F29)</f>
        <v>0</v>
      </c>
      <c r="G29" s="18">
        <f>SUM('DEB6:FIN6'!G29)</f>
        <v>0</v>
      </c>
      <c r="H29" s="21">
        <f>SUM('DEB6:FIN6'!H29)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SUM('DEB6:FIN6'!B30)</f>
        <v>0</v>
      </c>
      <c r="C30" s="18">
        <f>SUM('DEB6:FIN6'!C30)</f>
        <v>0</v>
      </c>
      <c r="D30" s="18">
        <f>SUM('DEB6:FIN6'!D30)</f>
        <v>0</v>
      </c>
      <c r="E30" s="15"/>
      <c r="F30" s="21">
        <f>SUM('DEB6:FIN6'!F30)</f>
        <v>0</v>
      </c>
      <c r="G30" s="18">
        <f>SUM('DEB6:FIN6'!G30)</f>
        <v>0</v>
      </c>
      <c r="H30" s="21">
        <f>SUM('DEB6:FIN6'!H30)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SUM('DEB6:FIN6'!B31)</f>
        <v>0</v>
      </c>
      <c r="C31" s="18">
        <f>SUM('DEB6:FIN6'!C31)</f>
        <v>0</v>
      </c>
      <c r="D31" s="18">
        <f>SUM('DEB6:FIN6'!D31)</f>
        <v>0</v>
      </c>
      <c r="E31" s="15"/>
      <c r="F31" s="21">
        <f>SUM('DEB6:FIN6'!F31)</f>
        <v>0</v>
      </c>
      <c r="G31" s="18">
        <f>SUM('DEB6:FIN6'!G31)</f>
        <v>0</v>
      </c>
      <c r="H31" s="21">
        <f>SUM('DEB6:FIN6'!H31)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6569</v>
      </c>
      <c r="H32" s="31">
        <f>+H33+H34+H35</f>
        <v>7960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SUM('DEB6:FIN6'!B33)</f>
        <v>0</v>
      </c>
      <c r="C33" s="18">
        <f>SUM('DEB6:FIN6'!C33)</f>
        <v>0</v>
      </c>
      <c r="D33" s="18">
        <f>SUM('DEB6:FIN6'!D33)</f>
        <v>0</v>
      </c>
      <c r="E33" s="15" t="s">
        <v>65</v>
      </c>
      <c r="F33" s="21">
        <f>SUM('DEB6:FIN6'!F33)</f>
        <v>0</v>
      </c>
      <c r="G33" s="18">
        <f>SUM('DEB6:FIN6'!G33)</f>
        <v>0</v>
      </c>
      <c r="H33" s="21">
        <f>SUM('DEB6:FIN6'!H33)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SUM('DEB6:FIN6'!B34)</f>
        <v>0</v>
      </c>
      <c r="C34" s="18">
        <f>SUM('DEB6:FIN6'!C34)</f>
        <v>0</v>
      </c>
      <c r="D34" s="18">
        <f>SUM('DEB6:FIN6'!D34)</f>
        <v>0</v>
      </c>
      <c r="E34" s="15" t="s">
        <v>88</v>
      </c>
      <c r="F34" s="21">
        <f>SUM('DEB6:FIN6'!F34)</f>
        <v>0</v>
      </c>
      <c r="G34" s="18">
        <f>SUM('DEB6:FIN6'!G34)</f>
        <v>6569</v>
      </c>
      <c r="H34" s="21">
        <f>SUM('DEB6:FIN6'!H34)</f>
        <v>7960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SUM('DEB6:FIN6'!B35)</f>
        <v>0</v>
      </c>
      <c r="C35" s="18">
        <f>SUM('DEB6:FIN6'!C35)</f>
        <v>0</v>
      </c>
      <c r="D35" s="18">
        <f>SUM('DEB6:FIN6'!D35)</f>
        <v>0</v>
      </c>
      <c r="E35" s="15"/>
      <c r="F35" s="21">
        <f>SUM('DEB6:FIN6'!F35)</f>
        <v>0</v>
      </c>
      <c r="G35" s="18">
        <f>SUM('DEB6:FIN6'!G35)</f>
        <v>0</v>
      </c>
      <c r="H35" s="21">
        <f>SUM('DEB6:FIN6'!H35)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SUM('DEB6:FIN6'!B37)</f>
        <v>0</v>
      </c>
      <c r="C37" s="18">
        <f>SUM('DEB6:FIN6'!C37)</f>
        <v>0</v>
      </c>
      <c r="D37" s="18">
        <f>SUM('DEB6:FIN6'!D37)</f>
        <v>0</v>
      </c>
      <c r="E37" s="38"/>
      <c r="F37" s="21">
        <f>SUM('DEB6:FIN6'!F37)</f>
        <v>0</v>
      </c>
      <c r="G37" s="18">
        <f>SUM('DEB6:FIN6'!G37)</f>
        <v>0</v>
      </c>
      <c r="H37" s="21">
        <f>SUM('DEB6:FIN6'!H37)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SUM('DEB6:FIN6'!B38)</f>
        <v>0</v>
      </c>
      <c r="C38" s="35">
        <f>SUM('DEB6:FIN6'!C38)</f>
        <v>0</v>
      </c>
      <c r="D38" s="35">
        <f>SUM('DEB6:FIN6'!D38)</f>
        <v>0</v>
      </c>
      <c r="E38" s="42" t="s">
        <v>69</v>
      </c>
      <c r="F38" s="35">
        <f>SUM('DEB6:FIN6'!F38)</f>
        <v>0</v>
      </c>
      <c r="G38" s="65">
        <f>SUM('DEB6:FIN6'!G38)</f>
        <v>3095.5</v>
      </c>
      <c r="H38" s="35">
        <f>SUM('DEB6:FIN6'!H38)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SUM('DEB6:FIN6'!B39)</f>
        <v>0</v>
      </c>
      <c r="C39" s="31">
        <f>SUM('DEB6:FIN6'!C39)</f>
        <v>5092.7700000000004</v>
      </c>
      <c r="D39" s="31">
        <f>SUM('DEB6:FIN6'!D39)</f>
        <v>0</v>
      </c>
      <c r="E39" s="44" t="s">
        <v>29</v>
      </c>
      <c r="F39" s="31">
        <f>SUM('DEB6:FIN6'!F39)</f>
        <v>0</v>
      </c>
      <c r="G39" s="33">
        <f>SUM('DEB6:FIN6'!G39)</f>
        <v>0</v>
      </c>
      <c r="H39" s="31">
        <f>SUM('DEB6:FIN6'!H39)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SUM('DEB6:FIN6'!B40)</f>
        <v>0</v>
      </c>
      <c r="C40" s="33">
        <f>SUM('DEB6:FIN6'!C40)</f>
        <v>0</v>
      </c>
      <c r="D40" s="33">
        <f>SUM('DEB6:FIN6'!D40)</f>
        <v>0</v>
      </c>
      <c r="E40" s="37" t="s">
        <v>58</v>
      </c>
      <c r="F40" s="31">
        <f>SUM('DEB6:FIN6'!F40)</f>
        <v>0</v>
      </c>
      <c r="G40" s="33">
        <f>SUM('DEB6:FIN6'!G40)</f>
        <v>0</v>
      </c>
      <c r="H40" s="31">
        <f>SUM('DEB6:FIN6'!H40)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18000</v>
      </c>
      <c r="C41" s="20">
        <f>C5</f>
        <v>35895.570000000007</v>
      </c>
      <c r="D41" s="20">
        <f>D5</f>
        <v>32000</v>
      </c>
      <c r="E41" s="16" t="s">
        <v>31</v>
      </c>
      <c r="F41" s="28">
        <f>F5</f>
        <v>20000</v>
      </c>
      <c r="G41" s="20">
        <f>G5</f>
        <v>20664.5</v>
      </c>
      <c r="H41" s="28">
        <f>H5</f>
        <v>18960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SUM('DEB6:FIN6'!B43)</f>
        <v>0</v>
      </c>
      <c r="C43" s="18">
        <f>SUM('DEB6:FIN6'!C43)</f>
        <v>0</v>
      </c>
      <c r="D43" s="18">
        <f>SUM('DEB6:FIN6'!D43)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SUM('DEB6:FIN6'!B44)</f>
        <v>0</v>
      </c>
      <c r="C44" s="18">
        <f>SUM('DEB6:FIN6'!C44)</f>
        <v>0</v>
      </c>
      <c r="D44" s="18">
        <f>SUM('DEB6:FIN6'!D44)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SUM('DEB6:FIN6'!B45)</f>
        <v>0</v>
      </c>
      <c r="C45" s="18">
        <f>SUM('DEB6:FIN6'!C45)</f>
        <v>0</v>
      </c>
      <c r="D45" s="18">
        <f>SUM('DEB6:FIN6'!D45)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SUM('DEB6:FIN6'!B46)</f>
        <v>0</v>
      </c>
      <c r="C46" s="18">
        <f>SUM('DEB6:FIN6'!C46)</f>
        <v>0</v>
      </c>
      <c r="D46" s="18">
        <f>SUM('DEB6:FIN6'!D46)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18000</v>
      </c>
      <c r="C47" s="20">
        <f>C41+C42</f>
        <v>35895.570000000007</v>
      </c>
      <c r="D47" s="20">
        <f>D41+D42</f>
        <v>32000</v>
      </c>
      <c r="E47" s="17" t="s">
        <v>41</v>
      </c>
      <c r="F47" s="28">
        <f>F41+F42</f>
        <v>20000</v>
      </c>
      <c r="G47" s="20">
        <f>G41+G42</f>
        <v>20664.5</v>
      </c>
      <c r="H47" s="28">
        <f>H41+H42</f>
        <v>18960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-2000</v>
      </c>
      <c r="G49" s="29">
        <f>C41-G41</f>
        <v>15231.070000000007</v>
      </c>
      <c r="H49" s="29">
        <f>D41-H41</f>
        <v>13040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0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B2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3.5" customHeight="1" x14ac:dyDescent="0.3">
      <c r="A1" s="26"/>
    </row>
    <row r="2" spans="1:13" ht="16.2" x14ac:dyDescent="0.3">
      <c r="A2" s="1" t="s">
        <v>103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1300</v>
      </c>
      <c r="C5" s="18">
        <f>C6+C13+C19+C28+C32+C36+C38+C39+C40</f>
        <v>342.9</v>
      </c>
      <c r="D5" s="18">
        <f>D6+D13+D19+D28+D32+D36+D38+D39+D40</f>
        <v>500</v>
      </c>
      <c r="E5" s="12" t="s">
        <v>3</v>
      </c>
      <c r="F5" s="21">
        <f>F6+F13+F32+F36+F38+F39+F40</f>
        <v>100</v>
      </c>
      <c r="G5" s="18">
        <f>G6+G13+G32+G36+G38+G39+G40</f>
        <v>0</v>
      </c>
      <c r="H5" s="21">
        <f>H6+H13+H32+H36+H38+H39+H40</f>
        <v>200</v>
      </c>
    </row>
    <row r="6" spans="1:13" ht="23.1" customHeight="1" thickBot="1" x14ac:dyDescent="0.35">
      <c r="A6" s="43" t="s">
        <v>4</v>
      </c>
      <c r="B6" s="35">
        <f>SUM(B7:B12)</f>
        <v>400</v>
      </c>
      <c r="C6" s="35">
        <f>SUM(C7:C12)</f>
        <v>90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18">
        <v>300</v>
      </c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>
        <v>100</v>
      </c>
      <c r="C11" s="18">
        <v>90</v>
      </c>
      <c r="D11" s="48"/>
      <c r="E11" s="13" t="s">
        <v>50</v>
      </c>
      <c r="F11" s="21"/>
      <c r="G11" s="18"/>
      <c r="H11" s="76"/>
      <c r="J11" s="53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M12" s="55"/>
    </row>
    <row r="13" spans="1:13" ht="23.1" customHeight="1" thickBot="1" x14ac:dyDescent="0.35">
      <c r="A13" s="32" t="s">
        <v>7</v>
      </c>
      <c r="B13" s="33">
        <f>SUM(B14:B18)</f>
        <v>700</v>
      </c>
      <c r="C13" s="33">
        <f>SUM(C14:C18)</f>
        <v>50</v>
      </c>
      <c r="D13" s="33">
        <f>SUM(D14:D18)</f>
        <v>50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M13" s="55"/>
    </row>
    <row r="14" spans="1:13" ht="23.1" customHeight="1" thickBot="1" x14ac:dyDescent="0.35">
      <c r="A14" s="6" t="s">
        <v>51</v>
      </c>
      <c r="B14" s="18"/>
      <c r="C14" s="18">
        <v>50</v>
      </c>
      <c r="D14" s="48">
        <v>50</v>
      </c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>
        <v>700</v>
      </c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200</v>
      </c>
      <c r="C19" s="35">
        <f>SUM(C20:C27)</f>
        <v>202.9</v>
      </c>
      <c r="D19" s="35">
        <f>SUM(D20:D27)</f>
        <v>450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200</v>
      </c>
      <c r="C21" s="18">
        <v>52.9</v>
      </c>
      <c r="D21" s="48">
        <v>250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v>150</v>
      </c>
      <c r="D22" s="48">
        <v>200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</v>
      </c>
      <c r="G32" s="33">
        <f>+G33+G34+G35</f>
        <v>0</v>
      </c>
      <c r="H32" s="31">
        <f>+H33+H34+H35</f>
        <v>200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>
        <v>100</v>
      </c>
      <c r="G34" s="19"/>
      <c r="H34" s="77">
        <v>200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1300</v>
      </c>
      <c r="C41" s="20">
        <f>C5</f>
        <v>342.9</v>
      </c>
      <c r="D41" s="20">
        <f>D5</f>
        <v>500</v>
      </c>
      <c r="E41" s="16" t="s">
        <v>31</v>
      </c>
      <c r="F41" s="20">
        <f>F5</f>
        <v>100</v>
      </c>
      <c r="G41" s="20">
        <f>G5</f>
        <v>0</v>
      </c>
      <c r="H41" s="28">
        <f>H5</f>
        <v>200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1300</v>
      </c>
      <c r="C47" s="20">
        <f>C41+C42</f>
        <v>342.9</v>
      </c>
      <c r="D47" s="20">
        <f>D41+D42</f>
        <v>500</v>
      </c>
      <c r="E47" s="17" t="s">
        <v>41</v>
      </c>
      <c r="F47" s="20">
        <f>F41+F42</f>
        <v>100</v>
      </c>
      <c r="G47" s="20">
        <f>G41+G42</f>
        <v>0</v>
      </c>
      <c r="H47" s="28">
        <f>H41+H42</f>
        <v>200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1200</v>
      </c>
      <c r="G49" s="29">
        <f>C41-G41</f>
        <v>342.9</v>
      </c>
      <c r="H49" s="29">
        <f>D41-H41</f>
        <v>300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opLeftCell="A25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118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2088.1</v>
      </c>
      <c r="D5" s="18">
        <f>D6+D13+D19+D28+D32+D36+D38+D39+D40</f>
        <v>2500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310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>
        <v>310</v>
      </c>
      <c r="D17" s="48"/>
      <c r="E17" s="23" t="s">
        <v>12</v>
      </c>
      <c r="F17" s="21"/>
      <c r="G17" s="18"/>
      <c r="H17" s="76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2000</v>
      </c>
      <c r="C19" s="35">
        <f>SUM(C20:C27)</f>
        <v>878.1</v>
      </c>
      <c r="D19" s="35">
        <f>SUM(D20:D27)</f>
        <v>1500</v>
      </c>
      <c r="E19" s="23" t="s">
        <v>60</v>
      </c>
      <c r="F19" s="22"/>
      <c r="G19" s="19"/>
      <c r="H19" s="77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2000</v>
      </c>
      <c r="C22" s="18">
        <v>878.1</v>
      </c>
      <c r="D22" s="48">
        <v>1500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900</v>
      </c>
      <c r="D36" s="31">
        <f>D37</f>
        <v>1000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900</v>
      </c>
      <c r="D37" s="48">
        <v>1000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2088.1</v>
      </c>
      <c r="D41" s="20">
        <f>D5</f>
        <v>2500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2088.1</v>
      </c>
      <c r="D47" s="20">
        <f>D41+D42</f>
        <v>2500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2088.1</v>
      </c>
      <c r="H49" s="29">
        <f>D41-H41</f>
        <v>2500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C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119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1500</v>
      </c>
      <c r="C5" s="18">
        <f>C6+C13+C19+C28+C32+C36+C38+C39+C40</f>
        <v>8433</v>
      </c>
      <c r="D5" s="18">
        <f>D6+D13+D19+D28+D32+D36+D38+D39+D40</f>
        <v>10000</v>
      </c>
      <c r="E5" s="12" t="s">
        <v>3</v>
      </c>
      <c r="F5" s="21">
        <f>F6+F13+F32+F36+F38+F39+F40</f>
        <v>0</v>
      </c>
      <c r="G5" s="18">
        <f>G6+G13+G32+G36+G38+G39+G40</f>
        <v>834.91000000000008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1500</v>
      </c>
      <c r="C19" s="35">
        <f>SUM(C20:C27)</f>
        <v>0</v>
      </c>
      <c r="D19" s="35">
        <f>SUM(D20:D27)</f>
        <v>1500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1000+500</f>
        <v>1500</v>
      </c>
      <c r="C22" s="18"/>
      <c r="D22" s="48">
        <v>1500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467.41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183</v>
      </c>
      <c r="F34" s="22"/>
      <c r="G34" s="19">
        <v>467.41</v>
      </c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8433</v>
      </c>
      <c r="D36" s="31">
        <f>D37</f>
        <v>8500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8433</v>
      </c>
      <c r="D37" s="48">
        <v>8500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>
        <v>367.5</v>
      </c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1500</v>
      </c>
      <c r="C41" s="20">
        <f>C5</f>
        <v>8433</v>
      </c>
      <c r="D41" s="20">
        <f>D5</f>
        <v>10000</v>
      </c>
      <c r="E41" s="16" t="s">
        <v>31</v>
      </c>
      <c r="F41" s="20">
        <f>F5</f>
        <v>0</v>
      </c>
      <c r="G41" s="20">
        <f>G5</f>
        <v>834.91000000000008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1500</v>
      </c>
      <c r="C47" s="20">
        <f>C41+C42</f>
        <v>8433</v>
      </c>
      <c r="D47" s="20">
        <f>D41+D42</f>
        <v>10000</v>
      </c>
      <c r="E47" s="17" t="s">
        <v>41</v>
      </c>
      <c r="F47" s="20">
        <f>F41+F42</f>
        <v>0</v>
      </c>
      <c r="G47" s="20">
        <f>G41+G42</f>
        <v>834.91000000000008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1500</v>
      </c>
      <c r="G49" s="29">
        <f>C41-G41</f>
        <v>7598.09</v>
      </c>
      <c r="H49" s="29">
        <f>D41-H41</f>
        <v>10000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C2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159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4372.87</v>
      </c>
      <c r="D5" s="18">
        <f>D6+D13+D19+D28+D32+D36+D38+D39+D40</f>
        <v>3500</v>
      </c>
      <c r="E5" s="12" t="s">
        <v>3</v>
      </c>
      <c r="F5" s="21">
        <f>F6+F13+F32+F36+F38+F39+F40</f>
        <v>0</v>
      </c>
      <c r="G5" s="18">
        <f>G6+G13+G32+G36+G38+G39+G40</f>
        <v>4000</v>
      </c>
      <c r="H5" s="21">
        <f>H6+H13+H32+H36+H38+H39+H40</f>
        <v>4000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953.15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0</v>
      </c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>
        <v>953.15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4000</v>
      </c>
      <c r="H13" s="31">
        <f>SUM(H14:H31)</f>
        <v>4000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0</v>
      </c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0</v>
      </c>
      <c r="G16" s="19">
        <v>3000</v>
      </c>
      <c r="H16" s="77">
        <v>3000</v>
      </c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565.29</v>
      </c>
      <c r="D19" s="35">
        <f>SUM(D20:D27)</f>
        <v>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0</v>
      </c>
      <c r="C22" s="18">
        <v>565.29</v>
      </c>
      <c r="D22" s="48">
        <v>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>
        <v>0</v>
      </c>
      <c r="G30" s="19">
        <v>1000</v>
      </c>
      <c r="H30" s="77">
        <v>1000</v>
      </c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2854.43</v>
      </c>
      <c r="D36" s="31">
        <f>D37</f>
        <v>3000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2854.43</v>
      </c>
      <c r="D37" s="48">
        <v>3000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4372.87</v>
      </c>
      <c r="D41" s="20">
        <f>D5</f>
        <v>3500</v>
      </c>
      <c r="E41" s="16" t="s">
        <v>31</v>
      </c>
      <c r="F41" s="20">
        <f>F5</f>
        <v>0</v>
      </c>
      <c r="G41" s="20">
        <f>G5</f>
        <v>4000</v>
      </c>
      <c r="H41" s="28">
        <f>H5</f>
        <v>4000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4372.87</v>
      </c>
      <c r="D47" s="20">
        <f>D41+D42</f>
        <v>3500</v>
      </c>
      <c r="E47" s="17" t="s">
        <v>41</v>
      </c>
      <c r="F47" s="20">
        <f>F41+F42</f>
        <v>0</v>
      </c>
      <c r="G47" s="20">
        <f>G41+G42</f>
        <v>4000</v>
      </c>
      <c r="H47" s="28">
        <f>H41+H42</f>
        <v>4000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372.86999999999989</v>
      </c>
      <c r="H49" s="29">
        <f>D41-H41</f>
        <v>-500</v>
      </c>
    </row>
    <row r="52" spans="5:8" x14ac:dyDescent="0.3">
      <c r="G52" s="29"/>
      <c r="H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5" workbookViewId="0">
      <selection activeCell="H31" sqref="H31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178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13641.07</v>
      </c>
      <c r="D5" s="18">
        <f>D6+D13+D19+D28+D32+D36+D38+D39+D40</f>
        <v>32000</v>
      </c>
      <c r="E5" s="12" t="s">
        <v>3</v>
      </c>
      <c r="F5" s="21">
        <f>F6+F13+F32+F36+F38+F39+F40</f>
        <v>0</v>
      </c>
      <c r="G5" s="18">
        <f>G6+G13+G32+G36+G38+G39+G40</f>
        <v>17000</v>
      </c>
      <c r="H5" s="21">
        <f>H6+H13+H32+H36+H38+H39+H40</f>
        <v>45000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450</v>
      </c>
      <c r="D6" s="35">
        <f>SUM(D7:D12)</f>
        <v>5400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0</v>
      </c>
      <c r="C7" s="18">
        <v>450</v>
      </c>
      <c r="D7" s="48">
        <f>600*9</f>
        <v>5400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17000</v>
      </c>
      <c r="H13" s="31">
        <f>SUM(H14:H31)</f>
        <v>45000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>
        <v>0</v>
      </c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0</v>
      </c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7331.82</v>
      </c>
      <c r="D19" s="35">
        <f>SUM(D20:D27)</f>
        <v>15800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0</v>
      </c>
      <c r="C22" s="18">
        <v>7290.12</v>
      </c>
      <c r="D22" s="48">
        <v>15800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>
        <v>17000</v>
      </c>
      <c r="H23" s="77"/>
    </row>
    <row r="24" spans="1:8" ht="27.75" customHeight="1" thickBot="1" x14ac:dyDescent="0.35">
      <c r="A24" s="6" t="s">
        <v>57</v>
      </c>
      <c r="B24" s="18"/>
      <c r="C24" s="18">
        <v>41.7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>
        <v>0</v>
      </c>
      <c r="G30" s="19"/>
      <c r="H30" s="77">
        <f>5000*9</f>
        <v>45000</v>
      </c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5859.25</v>
      </c>
      <c r="D36" s="31">
        <f>D37</f>
        <v>10800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>
        <v>5859.25</v>
      </c>
      <c r="D37" s="48">
        <f>1200*9</f>
        <v>10800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13641.07</v>
      </c>
      <c r="D41" s="20">
        <f>D5</f>
        <v>32000</v>
      </c>
      <c r="E41" s="16" t="s">
        <v>31</v>
      </c>
      <c r="F41" s="20">
        <f>F5</f>
        <v>0</v>
      </c>
      <c r="G41" s="20">
        <f>G5</f>
        <v>17000</v>
      </c>
      <c r="H41" s="28">
        <f>H5</f>
        <v>45000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13641.07</v>
      </c>
      <c r="D47" s="20">
        <f>D41+D42</f>
        <v>32000</v>
      </c>
      <c r="E47" s="17" t="s">
        <v>41</v>
      </c>
      <c r="F47" s="20">
        <f>F41+F42</f>
        <v>0</v>
      </c>
      <c r="G47" s="20">
        <f>G41+G42</f>
        <v>17000</v>
      </c>
      <c r="H47" s="28">
        <f>H41+H42</f>
        <v>45000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-3358.9300000000003</v>
      </c>
      <c r="H49" s="29">
        <f>D41-H41</f>
        <v>-13000</v>
      </c>
    </row>
    <row r="52" spans="5:8" x14ac:dyDescent="0.3">
      <c r="G52" s="29"/>
      <c r="H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5" workbookViewId="0">
      <selection activeCell="H16" sqref="H16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120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3750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6500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1200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6500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>
        <f>400+200</f>
        <v>600</v>
      </c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600</v>
      </c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>
        <v>3500</v>
      </c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2550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150</v>
      </c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2400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>
        <v>3000</v>
      </c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3750</v>
      </c>
      <c r="C41" s="20">
        <f>C5</f>
        <v>0</v>
      </c>
      <c r="D41" s="20">
        <f>D5</f>
        <v>0</v>
      </c>
      <c r="E41" s="16" t="s">
        <v>31</v>
      </c>
      <c r="F41" s="20">
        <f>F5</f>
        <v>6500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3750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6500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-2750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22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121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2100</v>
      </c>
      <c r="C5" s="18">
        <f>C6+C13+C19+C28+C32+C36+C38+C39+C40</f>
        <v>861.07</v>
      </c>
      <c r="D5" s="18">
        <f>D6+D13+D19+D28+D32+D36+D38+D39+D40</f>
        <v>1000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1236</v>
      </c>
      <c r="C6" s="35">
        <f>SUM(C7:C12)</f>
        <v>0</v>
      </c>
      <c r="D6" s="35">
        <f>SUM(D7:D12)</f>
        <v>1000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f>350+886</f>
        <v>1236</v>
      </c>
      <c r="C7" s="18"/>
      <c r="D7" s="48">
        <v>1000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864</v>
      </c>
      <c r="C19" s="35">
        <f>SUM(C20:C27)</f>
        <v>861.07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>
        <f>72*12</f>
        <v>864</v>
      </c>
      <c r="C24" s="18">
        <v>861.07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2100</v>
      </c>
      <c r="C41" s="20">
        <f>C5</f>
        <v>861.07</v>
      </c>
      <c r="D41" s="20">
        <f>D5</f>
        <v>1000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2100</v>
      </c>
      <c r="C47" s="20">
        <f>C41+C42</f>
        <v>861.07</v>
      </c>
      <c r="D47" s="20">
        <f>D41+D42</f>
        <v>1000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2100</v>
      </c>
      <c r="G49" s="29">
        <f>C41-G41</f>
        <v>861.07</v>
      </c>
      <c r="H49" s="29">
        <f>D41-H41</f>
        <v>1000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C25" workbookViewId="0">
      <selection activeCell="H34" sqref="H34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2.75" customHeight="1" x14ac:dyDescent="0.3">
      <c r="A1" s="26"/>
    </row>
    <row r="2" spans="1:8" ht="16.2" x14ac:dyDescent="0.3">
      <c r="A2" s="1" t="s">
        <v>95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484600</v>
      </c>
      <c r="G5" s="18">
        <f>G6+G13+G32+G36+G38+G39+G40</f>
        <v>429284.69</v>
      </c>
      <c r="H5" s="21">
        <f>H6+H13+H32+H36+H38+H39+H40</f>
        <v>472467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5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15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15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15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5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5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15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5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5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5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5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5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  <c r="J28" s="53"/>
      <c r="K28" s="54"/>
      <c r="L28" s="55"/>
      <c r="M28" s="55"/>
      <c r="O28" s="55"/>
    </row>
    <row r="29" spans="1:15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  <c r="J29" s="53"/>
      <c r="K29" s="54"/>
      <c r="L29" s="55"/>
      <c r="M29" s="55"/>
    </row>
    <row r="30" spans="1:15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  <c r="J30" s="53"/>
      <c r="K30" s="54"/>
      <c r="L30" s="55"/>
      <c r="M30" s="55"/>
      <c r="O30" s="55"/>
    </row>
    <row r="31" spans="1:15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5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484600</v>
      </c>
      <c r="G32" s="33">
        <f>+G33+G34+G35</f>
        <v>429284.69</v>
      </c>
      <c r="H32" s="31">
        <f>+H33+H34+H35</f>
        <v>472467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>
        <f>439000+22600+23000</f>
        <v>484600</v>
      </c>
      <c r="G33" s="19">
        <f>22266.69+388461.34+18556.66</f>
        <v>429284.69</v>
      </c>
      <c r="H33" s="77">
        <f>429000+21367+22100</f>
        <v>472467</v>
      </c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0">
        <f>F5</f>
        <v>484600</v>
      </c>
      <c r="G41" s="20">
        <f>G5</f>
        <v>429284.69</v>
      </c>
      <c r="H41" s="28">
        <f>H5</f>
        <v>472467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484600</v>
      </c>
      <c r="G47" s="20">
        <f>G41+G42</f>
        <v>429284.69</v>
      </c>
      <c r="H47" s="28">
        <f>H41+H42</f>
        <v>472467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-484600</v>
      </c>
      <c r="G49" s="29">
        <f>C41-G41</f>
        <v>-429284.69</v>
      </c>
      <c r="H49" s="29">
        <f>D41-H41</f>
        <v>-472467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C25" workbookViewId="0">
      <selection activeCell="H30" sqref="H30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129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9350</v>
      </c>
      <c r="C5" s="18">
        <f>C6+C13+C19+C28+C32+C36+C38+C39+C40</f>
        <v>29396.11</v>
      </c>
      <c r="D5" s="18">
        <f>D6+D13+D19+D28+D32+D36+D38+D39+D40</f>
        <v>49000</v>
      </c>
      <c r="E5" s="12" t="s">
        <v>3</v>
      </c>
      <c r="F5" s="21">
        <f>F6+F13+F32+F36+F38+F39+F40</f>
        <v>491100</v>
      </c>
      <c r="G5" s="68">
        <f>G6+G13+G32+G36+G38+G39+G40</f>
        <v>451119.6</v>
      </c>
      <c r="H5" s="48">
        <f>H6+H13+H32+H36+H38+H39+H40</f>
        <v>521467</v>
      </c>
    </row>
    <row r="6" spans="1:12" ht="23.1" customHeight="1" thickBot="1" x14ac:dyDescent="0.35">
      <c r="A6" s="43" t="s">
        <v>4</v>
      </c>
      <c r="B6" s="35">
        <f>SUM(B7:B12)</f>
        <v>1236</v>
      </c>
      <c r="C6" s="35">
        <f>SUM(C7:C12)</f>
        <v>1403.15</v>
      </c>
      <c r="D6" s="35">
        <f>SUM(D7:D12)</f>
        <v>6400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SUM('DEB7:FIN7'!B7)</f>
        <v>1236</v>
      </c>
      <c r="C7" s="18">
        <f>SUM('DEB7:FIN7'!C7)</f>
        <v>450</v>
      </c>
      <c r="D7" s="18">
        <f>SUM('DEB7:FIN7'!D7)</f>
        <v>6400</v>
      </c>
      <c r="E7" s="13" t="s">
        <v>48</v>
      </c>
      <c r="F7" s="21">
        <f>SUM('DEB7:FIN7'!F7)</f>
        <v>0</v>
      </c>
      <c r="G7" s="18">
        <f>SUM('DEB7:FIN7'!G7)</f>
        <v>0</v>
      </c>
      <c r="H7" s="21">
        <f>SUM('DEB7:FIN7'!H7)</f>
        <v>0</v>
      </c>
    </row>
    <row r="8" spans="1:12" ht="23.1" customHeight="1" thickBot="1" x14ac:dyDescent="0.35">
      <c r="A8" s="6" t="s">
        <v>44</v>
      </c>
      <c r="B8" s="18">
        <f>SUM('DEB7:FIN7'!B8)</f>
        <v>0</v>
      </c>
      <c r="C8" s="18">
        <f>SUM('DEB7:FIN7'!C8)</f>
        <v>0</v>
      </c>
      <c r="D8" s="18">
        <f>SUM('DEB7:FIN7'!D8)</f>
        <v>0</v>
      </c>
      <c r="E8" s="13"/>
      <c r="F8" s="21">
        <f>SUM('DEB7:FIN7'!F8)</f>
        <v>0</v>
      </c>
      <c r="G8" s="18">
        <f>SUM('DEB7:FIN7'!G8)</f>
        <v>0</v>
      </c>
      <c r="H8" s="21">
        <f>SUM('DEB7:FIN7'!H8)</f>
        <v>0</v>
      </c>
    </row>
    <row r="9" spans="1:12" ht="23.1" customHeight="1" thickBot="1" x14ac:dyDescent="0.35">
      <c r="A9" s="6" t="s">
        <v>45</v>
      </c>
      <c r="B9" s="18">
        <f>SUM('DEB7:FIN7'!B9)</f>
        <v>0</v>
      </c>
      <c r="C9" s="18">
        <f>SUM('DEB7:FIN7'!C9)</f>
        <v>0</v>
      </c>
      <c r="D9" s="18">
        <f>SUM('DEB7:FIN7'!D9)</f>
        <v>0</v>
      </c>
      <c r="E9" s="13" t="s">
        <v>49</v>
      </c>
      <c r="F9" s="21">
        <f>SUM('DEB7:FIN7'!F9)</f>
        <v>0</v>
      </c>
      <c r="G9" s="18">
        <f>SUM('DEB7:FIN7'!G9)</f>
        <v>0</v>
      </c>
      <c r="H9" s="21">
        <f>SUM('DEB7:FIN7'!H9)</f>
        <v>0</v>
      </c>
    </row>
    <row r="10" spans="1:12" ht="23.1" customHeight="1" thickBot="1" x14ac:dyDescent="0.35">
      <c r="A10" s="6" t="s">
        <v>46</v>
      </c>
      <c r="B10" s="18">
        <f>SUM('DEB7:FIN7'!B10)</f>
        <v>0</v>
      </c>
      <c r="C10" s="18">
        <f>SUM('DEB7:FIN7'!C10)</f>
        <v>953.15</v>
      </c>
      <c r="D10" s="18">
        <f>SUM('DEB7:FIN7'!D10)</f>
        <v>0</v>
      </c>
      <c r="E10" s="13"/>
      <c r="F10" s="21">
        <f>SUM('DEB7:FIN7'!F10)</f>
        <v>0</v>
      </c>
      <c r="G10" s="18">
        <f>SUM('DEB7:FIN7'!G10)</f>
        <v>0</v>
      </c>
      <c r="H10" s="21">
        <f>SUM('DEB7:FIN7'!H10)</f>
        <v>0</v>
      </c>
    </row>
    <row r="11" spans="1:12" ht="23.1" customHeight="1" thickBot="1" x14ac:dyDescent="0.35">
      <c r="A11" s="6" t="s">
        <v>47</v>
      </c>
      <c r="B11" s="18">
        <f>SUM('DEB7:FIN7'!B11)</f>
        <v>0</v>
      </c>
      <c r="C11" s="18">
        <f>SUM('DEB7:FIN7'!C11)</f>
        <v>0</v>
      </c>
      <c r="D11" s="18">
        <f>SUM('DEB7:FIN7'!D11)</f>
        <v>0</v>
      </c>
      <c r="E11" s="13" t="s">
        <v>50</v>
      </c>
      <c r="F11" s="21">
        <f>SUM('DEB7:FIN7'!F11)</f>
        <v>0</v>
      </c>
      <c r="G11" s="18">
        <f>SUM('DEB7:FIN7'!G11)</f>
        <v>0</v>
      </c>
      <c r="H11" s="21">
        <f>SUM('DEB7:FIN7'!H11)</f>
        <v>0</v>
      </c>
    </row>
    <row r="12" spans="1:12" ht="23.1" customHeight="1" thickBot="1" x14ac:dyDescent="0.35">
      <c r="A12" s="6"/>
      <c r="B12" s="18">
        <f>SUM('DEB7:FIN7'!B12)</f>
        <v>0</v>
      </c>
      <c r="C12" s="18">
        <f>SUM('DEB7:FIN7'!C12)</f>
        <v>0</v>
      </c>
      <c r="D12" s="18">
        <f>SUM('DEB7:FIN7'!D12)</f>
        <v>0</v>
      </c>
      <c r="E12" s="13"/>
      <c r="F12" s="21">
        <f>SUM('DEB7:FIN7'!F12)</f>
        <v>0</v>
      </c>
      <c r="G12" s="18">
        <f>SUM('DEB7:FIN7'!G12)</f>
        <v>0</v>
      </c>
      <c r="H12" s="21">
        <f>SUM('DEB7:FIN7'!H12)</f>
        <v>0</v>
      </c>
    </row>
    <row r="13" spans="1:12" ht="23.1" customHeight="1" thickBot="1" x14ac:dyDescent="0.35">
      <c r="A13" s="32" t="s">
        <v>7</v>
      </c>
      <c r="B13" s="33">
        <f>SUM(B14:B18)</f>
        <v>1200</v>
      </c>
      <c r="C13" s="33">
        <f>SUM(C14:C18)</f>
        <v>310</v>
      </c>
      <c r="D13" s="33">
        <f>SUM(D14:D18)</f>
        <v>0</v>
      </c>
      <c r="E13" s="30" t="s">
        <v>5</v>
      </c>
      <c r="F13" s="31">
        <f>SUM(F14:F31)</f>
        <v>6500</v>
      </c>
      <c r="G13" s="33">
        <f>SUM(G14:G31)</f>
        <v>21000</v>
      </c>
      <c r="H13" s="31">
        <f>SUM(H14:H31)</f>
        <v>49000</v>
      </c>
    </row>
    <row r="14" spans="1:12" ht="23.1" customHeight="1" thickBot="1" x14ac:dyDescent="0.35">
      <c r="A14" s="6" t="s">
        <v>51</v>
      </c>
      <c r="B14" s="18">
        <f>SUM('DEB7:FIN7'!B14)</f>
        <v>600</v>
      </c>
      <c r="C14" s="18">
        <f>SUM('DEB7:FIN7'!C14)</f>
        <v>0</v>
      </c>
      <c r="D14" s="18">
        <f>SUM('DEB7:FIN7'!D14)</f>
        <v>0</v>
      </c>
      <c r="E14" s="15" t="s">
        <v>6</v>
      </c>
      <c r="F14" s="21">
        <f>SUM('DEB7:FIN7'!F14)</f>
        <v>0</v>
      </c>
      <c r="G14" s="18">
        <f>SUM('DEB7:FIN7'!G14)</f>
        <v>0</v>
      </c>
      <c r="H14" s="21">
        <f>SUM('DEB7:FIN7'!H14)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SUM('DEB7:FIN7'!B15)</f>
        <v>600</v>
      </c>
      <c r="C15" s="18">
        <f>SUM('DEB7:FIN7'!C15)</f>
        <v>0</v>
      </c>
      <c r="D15" s="18">
        <f>SUM('DEB7:FIN7'!D15)</f>
        <v>0</v>
      </c>
      <c r="E15" s="15" t="s">
        <v>163</v>
      </c>
      <c r="F15" s="21">
        <f>SUM('DEB7:FIN7'!F15)</f>
        <v>0</v>
      </c>
      <c r="G15" s="18">
        <f>SUM('DEB7:FIN7'!G15)</f>
        <v>0</v>
      </c>
      <c r="H15" s="21">
        <f>SUM('DEB7:FIN7'!H15)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SUM('DEB7:FIN7'!B16)</f>
        <v>0</v>
      </c>
      <c r="C16" s="18">
        <f>SUM('DEB7:FIN7'!C16)</f>
        <v>0</v>
      </c>
      <c r="D16" s="18">
        <f>SUM('DEB7:FIN7'!D16)</f>
        <v>0</v>
      </c>
      <c r="E16" s="23" t="s">
        <v>9</v>
      </c>
      <c r="F16" s="21">
        <f>SUM('DEB7:FIN7'!F16)</f>
        <v>3500</v>
      </c>
      <c r="G16" s="18">
        <f>SUM('DEB7:FIN7'!G16)</f>
        <v>3000</v>
      </c>
      <c r="H16" s="21">
        <f>SUM('DEB7:FIN7'!H16)</f>
        <v>3000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SUM('DEB7:FIN7'!B17)</f>
        <v>0</v>
      </c>
      <c r="C17" s="18">
        <f>SUM('DEB7:FIN7'!C17)</f>
        <v>310</v>
      </c>
      <c r="D17" s="18">
        <f>SUM('DEB7:FIN7'!D17)</f>
        <v>0</v>
      </c>
      <c r="E17" s="23" t="s">
        <v>12</v>
      </c>
      <c r="F17" s="21">
        <f>SUM('DEB7:FIN7'!F17)</f>
        <v>0</v>
      </c>
      <c r="G17" s="18">
        <f>SUM('DEB7:FIN7'!G17)</f>
        <v>0</v>
      </c>
      <c r="H17" s="21">
        <f>SUM('DEB7:FIN7'!H17)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SUM('DEB7:FIN7'!B18)</f>
        <v>0</v>
      </c>
      <c r="C18" s="18">
        <f>SUM('DEB7:FIN7'!C18)</f>
        <v>0</v>
      </c>
      <c r="D18" s="18">
        <f>SUM('DEB7:FIN7'!D18)</f>
        <v>0</v>
      </c>
      <c r="E18" s="45" t="s">
        <v>59</v>
      </c>
      <c r="F18" s="21">
        <f>SUM('DEB7:FIN7'!F18)</f>
        <v>0</v>
      </c>
      <c r="G18" s="18">
        <f>SUM('DEB7:FIN7'!G18)</f>
        <v>0</v>
      </c>
      <c r="H18" s="21">
        <f>SUM('DEB7:FIN7'!H18)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SUM('DEB7:FIN7'!B19)</f>
        <v>6914</v>
      </c>
      <c r="C19" s="33">
        <f>SUM('DEB7:FIN7'!C19)</f>
        <v>9636.2799999999988</v>
      </c>
      <c r="D19" s="33">
        <f>SUM('DEB7:FIN7'!D19)</f>
        <v>19300</v>
      </c>
      <c r="E19" s="23" t="s">
        <v>60</v>
      </c>
      <c r="F19" s="21">
        <f>SUM('DEB7:FIN7'!F19)</f>
        <v>0</v>
      </c>
      <c r="G19" s="18">
        <f>SUM('DEB7:FIN7'!G19)</f>
        <v>0</v>
      </c>
      <c r="H19" s="21">
        <f>SUM('DEB7:FIN7'!H19)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SUM('DEB7:FIN7'!B20)</f>
        <v>0</v>
      </c>
      <c r="C20" s="18">
        <f>SUM('DEB7:FIN7'!C20)</f>
        <v>0</v>
      </c>
      <c r="D20" s="18">
        <f>SUM('DEB7:FIN7'!D20)</f>
        <v>0</v>
      </c>
      <c r="E20" s="15"/>
      <c r="F20" s="21">
        <f>SUM('DEB7:FIN7'!F20)</f>
        <v>0</v>
      </c>
      <c r="G20" s="18">
        <f>SUM('DEB7:FIN7'!G20)</f>
        <v>0</v>
      </c>
      <c r="H20" s="21">
        <f>SUM('DEB7:FIN7'!H20)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SUM('DEB7:FIN7'!B21)</f>
        <v>150</v>
      </c>
      <c r="C21" s="18">
        <f>SUM('DEB7:FIN7'!C21)</f>
        <v>0</v>
      </c>
      <c r="D21" s="18">
        <f>SUM('DEB7:FIN7'!D21)</f>
        <v>0</v>
      </c>
      <c r="E21" s="15" t="s">
        <v>19</v>
      </c>
      <c r="F21" s="21">
        <f>SUM('DEB7:FIN7'!F21)</f>
        <v>0</v>
      </c>
      <c r="G21" s="18">
        <f>SUM('DEB7:FIN7'!G21)</f>
        <v>0</v>
      </c>
      <c r="H21" s="21">
        <f>SUM('DEB7:FIN7'!H21)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SUM('DEB7:FIN7'!B22)</f>
        <v>5900</v>
      </c>
      <c r="C22" s="18">
        <f>SUM('DEB7:FIN7'!C22)</f>
        <v>8733.51</v>
      </c>
      <c r="D22" s="18">
        <f>SUM('DEB7:FIN7'!D22)</f>
        <v>19300</v>
      </c>
      <c r="E22" s="15"/>
      <c r="F22" s="21">
        <f>SUM('DEB7:FIN7'!F22)</f>
        <v>0</v>
      </c>
      <c r="G22" s="18">
        <f>SUM('DEB7:FIN7'!G22)</f>
        <v>0</v>
      </c>
      <c r="H22" s="21">
        <f>SUM('DEB7:FIN7'!H22)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SUM('DEB7:FIN7'!B23)</f>
        <v>0</v>
      </c>
      <c r="C23" s="18">
        <f>SUM('DEB7:FIN7'!C23)</f>
        <v>0</v>
      </c>
      <c r="D23" s="18">
        <f>SUM('DEB7:FIN7'!D23)</f>
        <v>0</v>
      </c>
      <c r="E23" s="15" t="s">
        <v>61</v>
      </c>
      <c r="F23" s="21">
        <f>SUM('DEB7:FIN7'!F23)</f>
        <v>0</v>
      </c>
      <c r="G23" s="18">
        <f>SUM('DEB7:FIN7'!G23)</f>
        <v>17000</v>
      </c>
      <c r="H23" s="21">
        <f>SUM('DEB7:FIN7'!H23)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SUM('DEB7:FIN7'!B24)</f>
        <v>864</v>
      </c>
      <c r="C24" s="18">
        <f>SUM('DEB7:FIN7'!C24)</f>
        <v>902.7700000000001</v>
      </c>
      <c r="D24" s="18">
        <f>SUM('DEB7:FIN7'!D24)</f>
        <v>0</v>
      </c>
      <c r="E24" s="15"/>
      <c r="F24" s="21">
        <f>SUM('DEB7:FIN7'!F24)</f>
        <v>0</v>
      </c>
      <c r="G24" s="18">
        <f>SUM('DEB7:FIN7'!G24)</f>
        <v>0</v>
      </c>
      <c r="H24" s="21">
        <f>SUM('DEB7:FIN7'!H24)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SUM('DEB7:FIN7'!B25)</f>
        <v>0</v>
      </c>
      <c r="C25" s="18">
        <f>SUM('DEB7:FIN7'!C25)</f>
        <v>0</v>
      </c>
      <c r="D25" s="18">
        <f>SUM('DEB7:FIN7'!D25)</f>
        <v>0</v>
      </c>
      <c r="E25" s="15"/>
      <c r="F25" s="21">
        <f>SUM('DEB7:FIN7'!F25)</f>
        <v>0</v>
      </c>
      <c r="G25" s="18">
        <f>SUM('DEB7:FIN7'!G25)</f>
        <v>0</v>
      </c>
      <c r="H25" s="21">
        <f>SUM('DEB7:FIN7'!H25)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SUM('DEB7:FIN7'!B26)</f>
        <v>0</v>
      </c>
      <c r="C26" s="18">
        <f>SUM('DEB7:FIN7'!C26)</f>
        <v>0</v>
      </c>
      <c r="D26" s="18">
        <f>SUM('DEB7:FIN7'!D26)</f>
        <v>0</v>
      </c>
      <c r="E26" s="15" t="s">
        <v>62</v>
      </c>
      <c r="F26" s="21">
        <f>SUM('DEB7:FIN7'!F26)</f>
        <v>0</v>
      </c>
      <c r="G26" s="18">
        <f>SUM('DEB7:FIN7'!G26)</f>
        <v>0</v>
      </c>
      <c r="H26" s="21">
        <f>SUM('DEB7:FIN7'!H26)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SUM('DEB7:FIN7'!B27)</f>
        <v>0</v>
      </c>
      <c r="C27" s="18">
        <f>SUM('DEB7:FIN7'!C27)</f>
        <v>0</v>
      </c>
      <c r="D27" s="18">
        <f>SUM('DEB7:FIN7'!D27)</f>
        <v>0</v>
      </c>
      <c r="E27" s="15" t="s">
        <v>63</v>
      </c>
      <c r="F27" s="21">
        <f>SUM('DEB7:FIN7'!F27)</f>
        <v>0</v>
      </c>
      <c r="G27" s="18">
        <f>SUM('DEB7:FIN7'!G27)</f>
        <v>0</v>
      </c>
      <c r="H27" s="21">
        <f>SUM('DEB7:FIN7'!H27)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SUM('DEB7:FIN7'!F28)</f>
        <v>3000</v>
      </c>
      <c r="G28" s="18">
        <f>SUM('DEB7:FIN7'!G28)</f>
        <v>0</v>
      </c>
      <c r="H28" s="21">
        <f>SUM('DEB7:FIN7'!H28)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SUM('DEB7:FIN7'!B29)</f>
        <v>0</v>
      </c>
      <c r="C29" s="18">
        <f>SUM('DEB7:FIN7'!C29)</f>
        <v>0</v>
      </c>
      <c r="D29" s="18">
        <f>SUM('DEB7:FIN7'!D29)</f>
        <v>0</v>
      </c>
      <c r="E29" s="15" t="s">
        <v>15</v>
      </c>
      <c r="F29" s="21">
        <f>SUM('DEB7:FIN7'!F29)</f>
        <v>0</v>
      </c>
      <c r="G29" s="18">
        <f>SUM('DEB7:FIN7'!G29)</f>
        <v>0</v>
      </c>
      <c r="H29" s="21">
        <f>SUM('DEB7:FIN7'!H29)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SUM('DEB7:FIN7'!B30)</f>
        <v>0</v>
      </c>
      <c r="C30" s="18">
        <f>SUM('DEB7:FIN7'!C30)</f>
        <v>0</v>
      </c>
      <c r="D30" s="18">
        <f>SUM('DEB7:FIN7'!D30)</f>
        <v>0</v>
      </c>
      <c r="E30" s="15" t="s">
        <v>76</v>
      </c>
      <c r="F30" s="21">
        <f>SUM('DEB7:FIN7'!F30)</f>
        <v>0</v>
      </c>
      <c r="G30" s="18">
        <f>SUM('DEB7:FIN7'!G30)</f>
        <v>1000</v>
      </c>
      <c r="H30" s="21">
        <f>SUM('DEB7:FIN7'!H30)</f>
        <v>46000</v>
      </c>
      <c r="J30" s="49"/>
      <c r="K30" s="50"/>
      <c r="L30" s="50"/>
    </row>
    <row r="31" spans="1:12" ht="23.1" customHeight="1" thickBot="1" x14ac:dyDescent="0.35">
      <c r="A31" s="6"/>
      <c r="B31" s="18">
        <f>SUM('DEB7:FIN7'!B31)</f>
        <v>0</v>
      </c>
      <c r="C31" s="18">
        <f>SUM('DEB7:FIN7'!C31)</f>
        <v>0</v>
      </c>
      <c r="D31" s="18">
        <f>SUM('DEB7:FIN7'!D31)</f>
        <v>0</v>
      </c>
      <c r="E31" s="15"/>
      <c r="F31" s="21">
        <f>SUM('DEB7:FIN7'!F31)</f>
        <v>0</v>
      </c>
      <c r="G31" s="18">
        <f>SUM('DEB7:FIN7'!G31)</f>
        <v>0</v>
      </c>
      <c r="H31" s="21">
        <f>SUM('DEB7:FIN7'!H31)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484600</v>
      </c>
      <c r="G32" s="33">
        <f>+G33+G34+G35</f>
        <v>429752.1</v>
      </c>
      <c r="H32" s="31">
        <f>+H33+H34+H35</f>
        <v>472467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SUM('DEB7:FIN7'!B33)</f>
        <v>0</v>
      </c>
      <c r="C33" s="18">
        <f>SUM('DEB7:FIN7'!C33)</f>
        <v>0</v>
      </c>
      <c r="D33" s="18">
        <f>SUM('DEB7:FIN7'!D33)</f>
        <v>0</v>
      </c>
      <c r="E33" s="15" t="s">
        <v>65</v>
      </c>
      <c r="F33" s="21">
        <f>SUM('DEB7:FIN7'!F33)</f>
        <v>484600</v>
      </c>
      <c r="G33" s="18">
        <f>SUM('DEB7:FIN7'!G33)</f>
        <v>429284.69</v>
      </c>
      <c r="H33" s="21">
        <f>SUM('DEB7:FIN7'!H33)</f>
        <v>472467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SUM('DEB7:FIN7'!B34)</f>
        <v>0</v>
      </c>
      <c r="C34" s="18">
        <f>SUM('DEB7:FIN7'!C34)</f>
        <v>0</v>
      </c>
      <c r="D34" s="18">
        <f>SUM('DEB7:FIN7'!D34)</f>
        <v>0</v>
      </c>
      <c r="E34" s="15" t="s">
        <v>88</v>
      </c>
      <c r="F34" s="21">
        <f>SUM('DEB7:FIN7'!F34)</f>
        <v>0</v>
      </c>
      <c r="G34" s="18">
        <f>SUM('DEB7:FIN7'!G34)</f>
        <v>467.41</v>
      </c>
      <c r="H34" s="21">
        <f>SUM('DEB7:FIN7'!H34)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SUM('DEB7:FIN7'!B35)</f>
        <v>0</v>
      </c>
      <c r="C35" s="18">
        <f>SUM('DEB7:FIN7'!C35)</f>
        <v>0</v>
      </c>
      <c r="D35" s="18">
        <f>SUM('DEB7:FIN7'!D35)</f>
        <v>0</v>
      </c>
      <c r="E35" s="15"/>
      <c r="F35" s="21">
        <f>SUM('DEB7:FIN7'!F35)</f>
        <v>0</v>
      </c>
      <c r="G35" s="18">
        <f>SUM('DEB7:FIN7'!G35)</f>
        <v>0</v>
      </c>
      <c r="H35" s="21">
        <f>SUM('DEB7:FIN7'!H35)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18046.68</v>
      </c>
      <c r="D36" s="31">
        <f>D37</f>
        <v>23300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SUM('DEB7:FIN7'!B37)</f>
        <v>0</v>
      </c>
      <c r="C37" s="18">
        <f>SUM('DEB7:FIN7'!C37)</f>
        <v>18046.68</v>
      </c>
      <c r="D37" s="18">
        <f>SUM('DEB7:FIN7'!D37)</f>
        <v>23300</v>
      </c>
      <c r="E37" s="38"/>
      <c r="F37" s="21">
        <f>SUM('DEB7:FIN7'!F37)</f>
        <v>0</v>
      </c>
      <c r="G37" s="18">
        <f>SUM('DEB7:FIN7'!G37)</f>
        <v>0</v>
      </c>
      <c r="H37" s="21">
        <f>SUM('DEB7:FIN7'!H37)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SUM('DEB7:FIN7'!B38)</f>
        <v>0</v>
      </c>
      <c r="C38" s="35">
        <f>SUM('DEB7:FIN7'!C38)</f>
        <v>0</v>
      </c>
      <c r="D38" s="35">
        <f>SUM('DEB7:FIN7'!D38)</f>
        <v>0</v>
      </c>
      <c r="E38" s="42" t="s">
        <v>69</v>
      </c>
      <c r="F38" s="35">
        <f>SUM('DEB7:FIN7'!F38)</f>
        <v>0</v>
      </c>
      <c r="G38" s="65">
        <f>SUM('DEB7:FIN7'!G38)</f>
        <v>367.5</v>
      </c>
      <c r="H38" s="35">
        <f>SUM('DEB7:FIN7'!H38)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SUM('DEB7:FIN7'!B39)</f>
        <v>0</v>
      </c>
      <c r="C39" s="31">
        <f>SUM('DEB7:FIN7'!C39)</f>
        <v>0</v>
      </c>
      <c r="D39" s="31">
        <f>SUM('DEB7:FIN7'!D39)</f>
        <v>0</v>
      </c>
      <c r="E39" s="44" t="s">
        <v>29</v>
      </c>
      <c r="F39" s="31">
        <f>SUM('DEB7:FIN7'!F39)</f>
        <v>0</v>
      </c>
      <c r="G39" s="33">
        <f>SUM('DEB7:FIN7'!G39)</f>
        <v>0</v>
      </c>
      <c r="H39" s="31">
        <f>SUM('DEB7:FIN7'!H39)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SUM('DEB7:FIN7'!B40)</f>
        <v>0</v>
      </c>
      <c r="C40" s="33">
        <f>SUM('DEB7:FIN7'!C40)</f>
        <v>0</v>
      </c>
      <c r="D40" s="33">
        <f>SUM('DEB7:FIN7'!D40)</f>
        <v>0</v>
      </c>
      <c r="E40" s="37" t="s">
        <v>58</v>
      </c>
      <c r="F40" s="31">
        <f>SUM('DEB7:FIN7'!F40)</f>
        <v>0</v>
      </c>
      <c r="G40" s="33">
        <f>SUM('DEB7:FIN7'!G40)</f>
        <v>0</v>
      </c>
      <c r="H40" s="31">
        <f>SUM('DEB7:FIN7'!H40)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9350</v>
      </c>
      <c r="C41" s="20">
        <f>C5</f>
        <v>29396.11</v>
      </c>
      <c r="D41" s="20">
        <f>D5</f>
        <v>49000</v>
      </c>
      <c r="E41" s="16" t="s">
        <v>31</v>
      </c>
      <c r="F41" s="28">
        <f>F5</f>
        <v>491100</v>
      </c>
      <c r="G41" s="20">
        <f>G5</f>
        <v>451119.6</v>
      </c>
      <c r="H41" s="28">
        <f>H5</f>
        <v>521467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SUM('DEB7:FIN7'!B43)</f>
        <v>0</v>
      </c>
      <c r="C43" s="18">
        <f>SUM('DEB7:FIN7'!C43)</f>
        <v>0</v>
      </c>
      <c r="D43" s="18">
        <f>SUM('DEB7:FIN7'!D43)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SUM('DEB7:FIN7'!B44)</f>
        <v>0</v>
      </c>
      <c r="C44" s="18">
        <f>SUM('DEB7:FIN7'!C44)</f>
        <v>0</v>
      </c>
      <c r="D44" s="18">
        <f>SUM('DEB7:FIN7'!D44)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SUM('DEB7:FIN7'!B45)</f>
        <v>0</v>
      </c>
      <c r="C45" s="18">
        <f>SUM('DEB7:FIN7'!C45)</f>
        <v>0</v>
      </c>
      <c r="D45" s="18">
        <f>SUM('DEB7:FIN7'!D45)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SUM('DEB7:FIN7'!B46)</f>
        <v>0</v>
      </c>
      <c r="C46" s="18">
        <f>SUM('DEB7:FIN7'!C46)</f>
        <v>0</v>
      </c>
      <c r="D46" s="18">
        <f>SUM('DEB7:FIN7'!D46)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9350</v>
      </c>
      <c r="C47" s="20">
        <f>C41+C42</f>
        <v>29396.11</v>
      </c>
      <c r="D47" s="20">
        <f>D41+D42</f>
        <v>49000</v>
      </c>
      <c r="E47" s="17" t="s">
        <v>41</v>
      </c>
      <c r="F47" s="28">
        <f>F41+F42</f>
        <v>491100</v>
      </c>
      <c r="G47" s="20">
        <f>G41+G42</f>
        <v>451119.6</v>
      </c>
      <c r="H47" s="28">
        <f>H41+H42</f>
        <v>521467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-481750</v>
      </c>
      <c r="G49" s="29">
        <f>C41-G41</f>
        <v>-421723.49</v>
      </c>
      <c r="H49" s="29">
        <f>D41-H41</f>
        <v>-472467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G51" s="29"/>
      <c r="H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40" workbookViewId="0">
      <selection activeCell="D22" sqref="D22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189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17400</v>
      </c>
      <c r="C5" s="18">
        <f>C6+C13+C19+C28+C32+C36+C38+C39+C40</f>
        <v>12243.45</v>
      </c>
      <c r="D5" s="18">
        <f>D6+D13+D19+D28+D32+D36+D38+D39+D40</f>
        <v>10400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1000</v>
      </c>
    </row>
    <row r="6" spans="1:8" ht="23.1" customHeight="1" thickBot="1" x14ac:dyDescent="0.35">
      <c r="A6" s="43" t="s">
        <v>4</v>
      </c>
      <c r="B6" s="35">
        <f>SUM(B7:B12)</f>
        <v>5300</v>
      </c>
      <c r="C6" s="35">
        <f>SUM(C7:C12)</f>
        <v>9580.75</v>
      </c>
      <c r="D6" s="35">
        <f>SUM(D7:D12)</f>
        <v>8000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5000</v>
      </c>
      <c r="C7" s="18">
        <v>8814.67</v>
      </c>
      <c r="D7" s="48">
        <v>7600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300</v>
      </c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v>766.08</v>
      </c>
      <c r="D11" s="48">
        <v>400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12100</v>
      </c>
      <c r="C19" s="35">
        <f>SUM(C20:C27)</f>
        <v>2662.7</v>
      </c>
      <c r="D19" s="35">
        <f>SUM(D20:D27)</f>
        <v>2400</v>
      </c>
      <c r="E19" s="23" t="s">
        <v>60</v>
      </c>
      <c r="F19" s="22"/>
      <c r="G19" s="19"/>
      <c r="H19" s="77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>
        <v>1500</v>
      </c>
      <c r="C21" s="18">
        <v>1109.76</v>
      </c>
      <c r="D21" s="48">
        <v>800</v>
      </c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f>10000+600</f>
        <v>10600</v>
      </c>
      <c r="C22" s="18">
        <v>1552.94</v>
      </c>
      <c r="D22" s="48">
        <v>1600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1000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>
        <v>1000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17400</v>
      </c>
      <c r="C41" s="20">
        <f>C5</f>
        <v>12243.45</v>
      </c>
      <c r="D41" s="20">
        <f>D5</f>
        <v>10400</v>
      </c>
      <c r="E41" s="16" t="s">
        <v>31</v>
      </c>
      <c r="F41" s="20">
        <f>F5</f>
        <v>0</v>
      </c>
      <c r="G41" s="20">
        <f>G5</f>
        <v>0</v>
      </c>
      <c r="H41" s="28">
        <f>H5</f>
        <v>1000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17400</v>
      </c>
      <c r="C47" s="20">
        <f>C41+C42</f>
        <v>12243.45</v>
      </c>
      <c r="D47" s="20">
        <f>D41+D42</f>
        <v>10400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1000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17400</v>
      </c>
      <c r="G49" s="29">
        <f>C41-G41</f>
        <v>12243.45</v>
      </c>
      <c r="H49" s="29">
        <f>D41-H41</f>
        <v>9400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D8" sqref="D8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134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9000</v>
      </c>
      <c r="C5" s="18">
        <f>C6+C13+C19+C28+C32+C36+C38+C39+C40</f>
        <v>5763.3499999999995</v>
      </c>
      <c r="D5" s="18">
        <f>D6+D13+D19+D28+D32+D36+D38+D39+D40</f>
        <v>11800</v>
      </c>
      <c r="E5" s="12" t="s">
        <v>3</v>
      </c>
      <c r="F5" s="21">
        <f>F6+F13+F32+F36+F38+F39+F40</f>
        <v>0</v>
      </c>
      <c r="G5" s="18">
        <f>G6+G13+G32+G36+G38+G39+G40</f>
        <v>4202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3000</v>
      </c>
      <c r="C6" s="35">
        <f>SUM(C7:C12)</f>
        <v>3887.56</v>
      </c>
      <c r="D6" s="35">
        <f>SUM(D7:D12)</f>
        <v>7800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3000</v>
      </c>
      <c r="C7" s="18">
        <v>3887.56</v>
      </c>
      <c r="D7" s="48">
        <f>3900*2</f>
        <v>7800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1500</v>
      </c>
      <c r="C13" s="33">
        <f>SUM(C14:C18)</f>
        <v>400</v>
      </c>
      <c r="D13" s="33">
        <f>SUM(D14:D18)</f>
        <v>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1500</v>
      </c>
      <c r="C15" s="18">
        <v>400</v>
      </c>
      <c r="D15" s="48">
        <v>500</v>
      </c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4500</v>
      </c>
      <c r="C19" s="35">
        <f>SUM(C20:C27)</f>
        <v>1475.79</v>
      </c>
      <c r="D19" s="35">
        <f>SUM(D20:D27)</f>
        <v>3500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1000</v>
      </c>
      <c r="C21" s="18">
        <v>57</v>
      </c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f>1500+2000</f>
        <v>3500</v>
      </c>
      <c r="C22" s="18">
        <f>434.2+984.59</f>
        <v>1418.79</v>
      </c>
      <c r="D22" s="48">
        <f>2700+800</f>
        <v>3500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>
        <v>4202</v>
      </c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9000</v>
      </c>
      <c r="C41" s="20">
        <f>C5</f>
        <v>5763.3499999999995</v>
      </c>
      <c r="D41" s="20">
        <f>D5</f>
        <v>11800</v>
      </c>
      <c r="E41" s="16" t="s">
        <v>31</v>
      </c>
      <c r="F41" s="20">
        <f>F5</f>
        <v>0</v>
      </c>
      <c r="G41" s="20">
        <f>G5</f>
        <v>4202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9000</v>
      </c>
      <c r="C47" s="20">
        <f>C41+C42</f>
        <v>5763.3499999999995</v>
      </c>
      <c r="D47" s="20">
        <f>D41+D42</f>
        <v>11800</v>
      </c>
      <c r="E47" s="17" t="s">
        <v>41</v>
      </c>
      <c r="F47" s="20">
        <f>F41+F42</f>
        <v>0</v>
      </c>
      <c r="G47" s="20">
        <f>G41+G42</f>
        <v>4202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9000</v>
      </c>
      <c r="G49" s="29">
        <f>C41-G41</f>
        <v>1561.3499999999995</v>
      </c>
      <c r="H49" s="29">
        <f>D41-H41</f>
        <v>11800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135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2040</v>
      </c>
      <c r="C5" s="18">
        <f>C6+C13+C19+C28+C32+C36+C38+C39+C40</f>
        <v>8447.2099999999991</v>
      </c>
      <c r="D5" s="18">
        <f>D6+D13+D19+D28+D32+D36+D38+D39+D40</f>
        <v>7100</v>
      </c>
      <c r="E5" s="12" t="s">
        <v>3</v>
      </c>
      <c r="F5" s="21">
        <f>F6+F13+F32+F36+F38+F39+F40</f>
        <v>4390</v>
      </c>
      <c r="G5" s="18">
        <f>G6+G13+G32+G36+G38+G39+G40</f>
        <v>1589</v>
      </c>
      <c r="H5" s="21">
        <f>H6+H13+H32+H36+H38+H39+H40</f>
        <v>1500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1390</v>
      </c>
      <c r="G13" s="33">
        <f>SUM(G14:G31)</f>
        <v>1589</v>
      </c>
      <c r="H13" s="31">
        <f>SUM(H14:H31)</f>
        <v>1500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2040</v>
      </c>
      <c r="C19" s="35">
        <f>SUM(C20:C27)</f>
        <v>8447.2099999999991</v>
      </c>
      <c r="D19" s="35">
        <f>SUM(D20:D27)</f>
        <v>7100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2040</v>
      </c>
      <c r="C22" s="18">
        <v>8447.2099999999991</v>
      </c>
      <c r="D22" s="48">
        <v>7100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>
        <v>1390</v>
      </c>
      <c r="G30" s="19">
        <v>1589</v>
      </c>
      <c r="H30" s="77">
        <v>1500</v>
      </c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>
        <v>3000</v>
      </c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2040</v>
      </c>
      <c r="C41" s="20">
        <f>C5</f>
        <v>8447.2099999999991</v>
      </c>
      <c r="D41" s="20">
        <f>D5</f>
        <v>7100</v>
      </c>
      <c r="E41" s="16" t="s">
        <v>31</v>
      </c>
      <c r="F41" s="20">
        <f>F5</f>
        <v>4390</v>
      </c>
      <c r="G41" s="20">
        <f>G5</f>
        <v>1589</v>
      </c>
      <c r="H41" s="28">
        <f>H5</f>
        <v>1500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2040</v>
      </c>
      <c r="C47" s="20">
        <f>C41+C42</f>
        <v>8447.2099999999991</v>
      </c>
      <c r="D47" s="20">
        <f>D41+D42</f>
        <v>7100</v>
      </c>
      <c r="E47" s="17" t="s">
        <v>41</v>
      </c>
      <c r="F47" s="20">
        <f>F41+F42</f>
        <v>4390</v>
      </c>
      <c r="G47" s="20">
        <f>G41+G42</f>
        <v>1589</v>
      </c>
      <c r="H47" s="28">
        <f>H41+H42</f>
        <v>1500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-2350</v>
      </c>
      <c r="G49" s="29">
        <f>C41-G41</f>
        <v>6858.2099999999991</v>
      </c>
      <c r="H49" s="29">
        <f>D41-H41</f>
        <v>5600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122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2984.88</v>
      </c>
      <c r="D5" s="18">
        <f>D6+D13+D19+D28+D32+D36+D38+D39+D40</f>
        <v>3000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500</v>
      </c>
      <c r="C13" s="33">
        <f>SUM(C14:C18)</f>
        <v>339.1</v>
      </c>
      <c r="D13" s="33">
        <f>SUM(D14:D18)</f>
        <v>300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500</v>
      </c>
      <c r="C15" s="18">
        <v>339.1</v>
      </c>
      <c r="D15" s="48">
        <v>300</v>
      </c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13" ht="16.5" customHeight="1" thickBot="1" x14ac:dyDescent="0.35">
      <c r="A19" s="34" t="s">
        <v>11</v>
      </c>
      <c r="B19" s="35">
        <f>SUM(B20:B27)</f>
        <v>2500</v>
      </c>
      <c r="C19" s="35">
        <f>SUM(C20:C27)</f>
        <v>2645.78</v>
      </c>
      <c r="D19" s="35">
        <f>SUM(D20:D27)</f>
        <v>2700</v>
      </c>
      <c r="E19" s="23" t="s">
        <v>60</v>
      </c>
      <c r="F19" s="22"/>
      <c r="G19" s="19"/>
      <c r="H19" s="77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  <c r="J21" s="53"/>
      <c r="K21" s="54"/>
      <c r="L21" s="55"/>
      <c r="M21" s="55"/>
    </row>
    <row r="22" spans="1:13" ht="27.75" customHeight="1" thickBot="1" x14ac:dyDescent="0.35">
      <c r="A22" s="6" t="s">
        <v>55</v>
      </c>
      <c r="B22" s="18">
        <f>1700+800</f>
        <v>2500</v>
      </c>
      <c r="C22" s="18">
        <v>2645.78</v>
      </c>
      <c r="D22" s="48">
        <v>2700</v>
      </c>
      <c r="E22" s="15"/>
      <c r="F22" s="22"/>
      <c r="G22" s="19"/>
      <c r="H22" s="77"/>
      <c r="J22" s="53"/>
      <c r="K22" s="54"/>
      <c r="L22" s="55"/>
      <c r="M22" s="55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  <c r="J23" s="53"/>
      <c r="K23" s="54"/>
      <c r="L23" s="55"/>
      <c r="M23" s="55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2984.88</v>
      </c>
      <c r="D41" s="20">
        <f>D5</f>
        <v>3000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2984.88</v>
      </c>
      <c r="D47" s="20">
        <f>D41+D42</f>
        <v>3000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3000</v>
      </c>
      <c r="G49" s="29">
        <f>C41-G41</f>
        <v>2984.88</v>
      </c>
      <c r="H49" s="29">
        <f>D41-H41</f>
        <v>3000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90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429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429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v>429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13" ht="16.5" customHeight="1" thickBot="1" x14ac:dyDescent="0.35">
      <c r="A19" s="34" t="s">
        <v>11</v>
      </c>
      <c r="B19" s="35">
        <f>SUM(B20:B27)</f>
        <v>500</v>
      </c>
      <c r="C19" s="35">
        <f>SUM(C20:C27)</f>
        <v>0</v>
      </c>
      <c r="D19" s="35">
        <f>SUM(D20:D27)</f>
        <v>500</v>
      </c>
      <c r="E19" s="23" t="s">
        <v>60</v>
      </c>
      <c r="F19" s="22"/>
      <c r="G19" s="19"/>
      <c r="H19" s="77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500</v>
      </c>
      <c r="C22" s="18"/>
      <c r="D22" s="48">
        <v>500</v>
      </c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  <c r="J24" s="53"/>
      <c r="K24" s="54"/>
      <c r="L24" s="55"/>
      <c r="M24" s="55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  <c r="J25" s="53"/>
      <c r="K25" s="54"/>
      <c r="L25" s="55"/>
      <c r="M25" s="55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  <c r="J26" s="53"/>
      <c r="K26" s="54"/>
      <c r="L26" s="55"/>
      <c r="M26" s="55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  <c r="J27" s="53"/>
      <c r="K27" s="54"/>
      <c r="L27" s="55"/>
      <c r="M27" s="55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429</v>
      </c>
      <c r="D41" s="20">
        <f>D5</f>
        <v>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429</v>
      </c>
      <c r="D47" s="20">
        <f>D41+D42</f>
        <v>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429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141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180.76</v>
      </c>
      <c r="D5" s="18">
        <f>D6+D13+D19+D28+D32+D36+D38+D39+D40</f>
        <v>250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30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>
        <v>30</v>
      </c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150.76</v>
      </c>
      <c r="D19" s="35">
        <f>SUM(D20:D27)</f>
        <v>250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f>98.86+51.9</f>
        <v>150.76</v>
      </c>
      <c r="D22" s="48">
        <v>250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180.76</v>
      </c>
      <c r="D41" s="20">
        <f>D5</f>
        <v>250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180.76</v>
      </c>
      <c r="D47" s="20">
        <f>D41+D42</f>
        <v>250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180.76</v>
      </c>
      <c r="H49" s="29">
        <f>D41-H41</f>
        <v>250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132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5850</v>
      </c>
      <c r="C5" s="18">
        <f>C6+C13+C19+C28+C32+C36+C38+C39+C40</f>
        <v>7113.83</v>
      </c>
      <c r="D5" s="18">
        <f>D6+D13+D19+D28+D32+D36+D38+D39+D40</f>
        <v>1000</v>
      </c>
      <c r="E5" s="12" t="s">
        <v>3</v>
      </c>
      <c r="F5" s="21">
        <f>F6+F13+F32+F36+F38+F39+F40</f>
        <v>1150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4700</v>
      </c>
      <c r="C6" s="35">
        <f>SUM(C7:C12)</f>
        <v>2513.34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>
        <v>1140</v>
      </c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1200</v>
      </c>
      <c r="C10" s="18">
        <f>1.09+359.75</f>
        <v>360.84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>
        <v>3500</v>
      </c>
      <c r="C11" s="18">
        <v>1012.5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250</v>
      </c>
      <c r="C13" s="33">
        <f>SUM(C14:C18)</f>
        <v>150</v>
      </c>
      <c r="D13" s="33">
        <f>SUM(D14:D18)</f>
        <v>0</v>
      </c>
      <c r="E13" s="30" t="s">
        <v>5</v>
      </c>
      <c r="F13" s="31">
        <f>SUM(F14:F31)</f>
        <v>1150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250</v>
      </c>
      <c r="C15" s="18">
        <v>150</v>
      </c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900</v>
      </c>
      <c r="C19" s="35">
        <f>SUM(C20:C27)</f>
        <v>4450.49</v>
      </c>
      <c r="D19" s="35">
        <f>SUM(D20:D27)</f>
        <v>1000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>
        <v>2996.36</v>
      </c>
      <c r="D20" s="48">
        <v>800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900</v>
      </c>
      <c r="C21" s="18">
        <v>90.5</v>
      </c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f>444.07+728.47</f>
        <v>1172.54</v>
      </c>
      <c r="D22" s="48">
        <v>200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f>34.32+156.77</f>
        <v>191.09</v>
      </c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>
        <v>1150</v>
      </c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5850</v>
      </c>
      <c r="C41" s="20">
        <f>C5</f>
        <v>7113.83</v>
      </c>
      <c r="D41" s="20">
        <f>D5</f>
        <v>1000</v>
      </c>
      <c r="E41" s="16" t="s">
        <v>31</v>
      </c>
      <c r="F41" s="20">
        <f>F5</f>
        <v>1150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5850</v>
      </c>
      <c r="C47" s="20">
        <f>C41+C42</f>
        <v>7113.83</v>
      </c>
      <c r="D47" s="20">
        <f>D41+D42</f>
        <v>1000</v>
      </c>
      <c r="E47" s="17" t="s">
        <v>41</v>
      </c>
      <c r="F47" s="20">
        <f>F41+F42</f>
        <v>1150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4700</v>
      </c>
      <c r="G49" s="29">
        <f>C41-G41</f>
        <v>7113.83</v>
      </c>
      <c r="H49" s="29">
        <f>D41-H41</f>
        <v>1000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8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160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500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3000</v>
      </c>
      <c r="C6" s="35">
        <f>SUM(C7:C12)</f>
        <v>500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>
        <v>3000</v>
      </c>
      <c r="C10" s="18">
        <v>500</v>
      </c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>
        <v>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500</v>
      </c>
      <c r="D41" s="20">
        <f>D5</f>
        <v>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500</v>
      </c>
      <c r="D47" s="20">
        <f>D41+D42</f>
        <v>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3000</v>
      </c>
      <c r="G49" s="29">
        <f>C41-G41</f>
        <v>500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144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2165.17</v>
      </c>
      <c r="D5" s="18">
        <f>D6+D13+D19+D28+D32+D36+D38+D39+D40</f>
        <v>2000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2000</v>
      </c>
      <c r="C19" s="35">
        <f>SUM(C20:C27)</f>
        <v>2165.17</v>
      </c>
      <c r="D19" s="35">
        <f>SUM(D20:D27)</f>
        <v>2000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2000</v>
      </c>
      <c r="C22" s="18">
        <v>2165.17</v>
      </c>
      <c r="D22" s="48">
        <v>2000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2165.17</v>
      </c>
      <c r="D41" s="20">
        <f>D5</f>
        <v>2000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2165.17</v>
      </c>
      <c r="D47" s="20">
        <f>D41+D42</f>
        <v>2000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2165.17</v>
      </c>
      <c r="H49" s="29">
        <f>D41-H41</f>
        <v>2000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184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472.6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50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>
        <v>50</v>
      </c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422.6</v>
      </c>
      <c r="D19" s="35">
        <f>SUM(D20:D27)</f>
        <v>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v>422.6</v>
      </c>
      <c r="D22" s="48">
        <v>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472.6</v>
      </c>
      <c r="D41" s="20">
        <f>D5</f>
        <v>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472.6</v>
      </c>
      <c r="D47" s="20">
        <f>D41+D42</f>
        <v>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472.6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133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8100</v>
      </c>
      <c r="C5" s="18">
        <f>C6+C13+C19+C28+C32+C36+C38+C39+C40</f>
        <v>2680.8900000000003</v>
      </c>
      <c r="D5" s="18">
        <f>D6+D13+D19+D28+D32+D36+D38+D39+D40</f>
        <v>2500</v>
      </c>
      <c r="E5" s="12" t="s">
        <v>3</v>
      </c>
      <c r="F5" s="21">
        <f>F6+F13+F32+F36+F38+F39+F40</f>
        <v>1000</v>
      </c>
      <c r="G5" s="18">
        <f>G6+G13+G32+G36+G38+G39+G40</f>
        <v>1080</v>
      </c>
      <c r="H5" s="21">
        <f>H6+H13+H32+H36+H38+H39+H40</f>
        <v>1200</v>
      </c>
    </row>
    <row r="6" spans="1:8" ht="23.1" customHeight="1" thickBot="1" x14ac:dyDescent="0.35">
      <c r="A6" s="43" t="s">
        <v>4</v>
      </c>
      <c r="B6" s="35">
        <f>SUM(B7:B12)</f>
        <v>1500</v>
      </c>
      <c r="C6" s="35">
        <f>SUM(C7:C12)</f>
        <v>495</v>
      </c>
      <c r="D6" s="35">
        <f>SUM(D7:D12)</f>
        <v>250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2" t="s">
        <v>165</v>
      </c>
      <c r="B10" s="63">
        <v>1000</v>
      </c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2" t="s">
        <v>166</v>
      </c>
      <c r="B11" s="63">
        <v>500</v>
      </c>
      <c r="C11" s="18">
        <v>495</v>
      </c>
      <c r="D11" s="48">
        <v>250</v>
      </c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6600</v>
      </c>
      <c r="C19" s="35">
        <f>SUM(C20:C27)</f>
        <v>2185.8900000000003</v>
      </c>
      <c r="D19" s="35">
        <f>SUM(D20:D27)</f>
        <v>2250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2" t="s">
        <v>53</v>
      </c>
      <c r="B20" s="63">
        <v>700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2" t="s">
        <v>167</v>
      </c>
      <c r="B21" s="63">
        <v>500</v>
      </c>
      <c r="C21" s="18">
        <v>200</v>
      </c>
      <c r="D21" s="48">
        <v>250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2" t="s">
        <v>168</v>
      </c>
      <c r="B22" s="63">
        <v>5400</v>
      </c>
      <c r="C22" s="18">
        <v>1985.89</v>
      </c>
      <c r="D22" s="48">
        <v>2000</v>
      </c>
      <c r="E22" s="15"/>
      <c r="F22" s="22"/>
      <c r="G22" s="19"/>
      <c r="H22" s="77"/>
    </row>
    <row r="23" spans="1:8" ht="27.75" customHeight="1" thickBot="1" x14ac:dyDescent="0.35">
      <c r="A23" s="60" t="s">
        <v>56</v>
      </c>
      <c r="B23" s="61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0" t="s">
        <v>57</v>
      </c>
      <c r="B24" s="61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0" t="s">
        <v>13</v>
      </c>
      <c r="B25" s="61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60" t="s">
        <v>162</v>
      </c>
      <c r="B26" s="61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60"/>
      <c r="B27" s="61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1000</v>
      </c>
      <c r="G32" s="33">
        <f>+G33+G34+G35</f>
        <v>1080</v>
      </c>
      <c r="H32" s="31">
        <f>+H33+H34+H35</f>
        <v>1200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150</v>
      </c>
      <c r="F34" s="22">
        <v>1000</v>
      </c>
      <c r="G34" s="19">
        <v>1080</v>
      </c>
      <c r="H34" s="77">
        <v>1200</v>
      </c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8100</v>
      </c>
      <c r="C41" s="20">
        <f>C5</f>
        <v>2680.8900000000003</v>
      </c>
      <c r="D41" s="20">
        <f>D5</f>
        <v>2500</v>
      </c>
      <c r="E41" s="16" t="s">
        <v>31</v>
      </c>
      <c r="F41" s="20">
        <f>F5</f>
        <v>1000</v>
      </c>
      <c r="G41" s="20">
        <f>G5</f>
        <v>1080</v>
      </c>
      <c r="H41" s="28">
        <f>H5</f>
        <v>1200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8100</v>
      </c>
      <c r="C47" s="20">
        <f>C41+C42</f>
        <v>2680.8900000000003</v>
      </c>
      <c r="D47" s="20">
        <f>D41+D42</f>
        <v>2500</v>
      </c>
      <c r="E47" s="17" t="s">
        <v>41</v>
      </c>
      <c r="F47" s="20">
        <f>F41+F42</f>
        <v>1000</v>
      </c>
      <c r="G47" s="20">
        <f>G41+G42</f>
        <v>1080</v>
      </c>
      <c r="H47" s="28">
        <f>H41+H42</f>
        <v>1200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7100</v>
      </c>
      <c r="G49" s="29">
        <f>C41-G41</f>
        <v>1600.8900000000003</v>
      </c>
      <c r="H49" s="29">
        <f>D41-H41</f>
        <v>1300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5" workbookViewId="0">
      <selection activeCell="D38" sqref="D38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3.5" customHeight="1" x14ac:dyDescent="0.3">
      <c r="A1" s="26"/>
    </row>
    <row r="2" spans="1:13" ht="16.2" x14ac:dyDescent="0.3">
      <c r="A2" s="1" t="s">
        <v>154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3" ht="23.1" customHeight="1" thickBot="1" x14ac:dyDescent="0.35">
      <c r="A5" s="5" t="s">
        <v>2</v>
      </c>
      <c r="B5" s="18">
        <f>B6+B13+B19+B28+B32+B36+B38+B39+B40</f>
        <v>8000</v>
      </c>
      <c r="C5" s="18">
        <f>C6+C13+C19+C28+C32+C36+C38+C39+C40</f>
        <v>9300</v>
      </c>
      <c r="D5" s="18">
        <f>D6+D13+D19+D28+D32+D36+D38+D39+D40</f>
        <v>10000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  <c r="J11" s="53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M13" s="55"/>
    </row>
    <row r="14" spans="1:13" ht="23.1" customHeight="1" thickBot="1" x14ac:dyDescent="0.35">
      <c r="A14" s="6" t="s">
        <v>51</v>
      </c>
      <c r="B14" s="18">
        <v>0</v>
      </c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8000</v>
      </c>
      <c r="C19" s="35">
        <f>SUM(C20:C27)</f>
        <v>7300</v>
      </c>
      <c r="D19" s="35">
        <f>SUM(D20:D27)</f>
        <v>8000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>
        <v>8000</v>
      </c>
      <c r="C21" s="18">
        <v>7300</v>
      </c>
      <c r="D21" s="48">
        <v>8000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2000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175</v>
      </c>
      <c r="B37" s="39"/>
      <c r="C37" s="39">
        <v>2000</v>
      </c>
      <c r="D37" s="48">
        <v>2000</v>
      </c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8000</v>
      </c>
      <c r="C41" s="20">
        <f>C5</f>
        <v>9300</v>
      </c>
      <c r="D41" s="20">
        <f>D5</f>
        <v>10000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8000</v>
      </c>
      <c r="C47" s="20">
        <f>C41+C42</f>
        <v>9300</v>
      </c>
      <c r="D47" s="20">
        <f>D41+D42</f>
        <v>10000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8000</v>
      </c>
      <c r="G49" s="29">
        <f>C41-G41</f>
        <v>9300</v>
      </c>
      <c r="H49" s="29">
        <f>D41-H41</f>
        <v>10000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2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600</v>
      </c>
      <c r="C5" s="18">
        <f>C6+C13+C19+C28+C32+C36+C38+C39+C40</f>
        <v>670.34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600</v>
      </c>
      <c r="C19" s="35">
        <f>SUM(C20:C27)</f>
        <v>670.34</v>
      </c>
      <c r="D19" s="35">
        <f>SUM(D20:D27)</f>
        <v>500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600</v>
      </c>
      <c r="C22" s="18">
        <v>670.34</v>
      </c>
      <c r="D22" s="48">
        <v>500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600</v>
      </c>
      <c r="C41" s="20">
        <f>C5</f>
        <v>670.34</v>
      </c>
      <c r="D41" s="20">
        <f>D5</f>
        <v>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600</v>
      </c>
      <c r="C47" s="20">
        <f>C41+C42</f>
        <v>670.34</v>
      </c>
      <c r="D47" s="20">
        <f>D41+D42</f>
        <v>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600</v>
      </c>
      <c r="G49" s="29">
        <f>C41-G41</f>
        <v>670.34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100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2700</v>
      </c>
      <c r="C5" s="18">
        <f>C6+C13+C19+C28+C32+C36+C38+C39+C40</f>
        <v>788.34</v>
      </c>
      <c r="D5" s="18">
        <f>D6+D13+D19+D28+D32+D36+D38+D39+D40</f>
        <v>800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300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>
        <v>300</v>
      </c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2400</v>
      </c>
      <c r="C19" s="35">
        <f>SUM(C20:C27)</f>
        <v>788.34</v>
      </c>
      <c r="D19" s="35">
        <f>SUM(D20:D27)</f>
        <v>800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1900</v>
      </c>
      <c r="C22" s="18">
        <v>788.34</v>
      </c>
      <c r="D22" s="48">
        <v>800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>
        <v>500</v>
      </c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2700</v>
      </c>
      <c r="C41" s="20">
        <f>C5</f>
        <v>788.34</v>
      </c>
      <c r="D41" s="20">
        <f>D5</f>
        <v>800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2700</v>
      </c>
      <c r="C47" s="20">
        <f>C41+C42</f>
        <v>788.34</v>
      </c>
      <c r="D47" s="20">
        <f>D41+D42</f>
        <v>800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2700</v>
      </c>
      <c r="G49" s="29">
        <f>C41-G41</f>
        <v>788.34</v>
      </c>
      <c r="H49" s="29">
        <f>D41-H41</f>
        <v>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179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136.76</v>
      </c>
      <c r="D5" s="18">
        <f>D6+D13+D19+D28+D32+D36+D38+D39+D40</f>
        <v>150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136.76</v>
      </c>
      <c r="D19" s="35">
        <f>SUM(D20:D27)</f>
        <v>150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>
        <v>95</v>
      </c>
      <c r="D22" s="48">
        <v>100</v>
      </c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>
        <v>41.76</v>
      </c>
      <c r="D24" s="48">
        <v>50</v>
      </c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136.76</v>
      </c>
      <c r="D41" s="20">
        <f>D5</f>
        <v>150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136.76</v>
      </c>
      <c r="D47" s="20">
        <f>D41+D42</f>
        <v>150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136.76</v>
      </c>
      <c r="H49" s="29">
        <f>D41-H41</f>
        <v>150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521.9</v>
      </c>
      <c r="D5" s="18">
        <f>D6+D13+D19+D28+D32+D36+D38+D39+D40</f>
        <v>600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521.9</v>
      </c>
      <c r="D19" s="35">
        <f>SUM(D20:D27)</f>
        <v>600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>
        <v>521.9</v>
      </c>
      <c r="D21" s="48">
        <v>600</v>
      </c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521.9</v>
      </c>
      <c r="D41" s="20">
        <f>D5</f>
        <v>600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521.9</v>
      </c>
      <c r="D47" s="20">
        <f>D41+D42</f>
        <v>600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521.9</v>
      </c>
      <c r="H49" s="29">
        <f>D41-H41</f>
        <v>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98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97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1500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1500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>
        <v>1500</v>
      </c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1500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1500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1000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v>2000</v>
      </c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>
        <v>1000</v>
      </c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0</v>
      </c>
      <c r="D41" s="20">
        <f>D5</f>
        <v>0</v>
      </c>
      <c r="E41" s="16" t="s">
        <v>31</v>
      </c>
      <c r="F41" s="20">
        <f>F5</f>
        <v>1000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1000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8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28" workbookViewId="0">
      <selection activeCell="H30" sqref="H30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130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12" ht="23.1" customHeight="1" thickBot="1" x14ac:dyDescent="0.35">
      <c r="A5" s="5" t="s">
        <v>2</v>
      </c>
      <c r="B5" s="18">
        <f>B6+B13+B19+B28+B32+B36+B38+B39+B40</f>
        <v>40290</v>
      </c>
      <c r="C5" s="18">
        <f>C6+C13+C19+C28+C32+C36+C38+C39+C40</f>
        <v>32855.03</v>
      </c>
      <c r="D5" s="18">
        <f>D6+D13+D19+D28+D32+D36+D38+D39+D40</f>
        <v>31200</v>
      </c>
      <c r="E5" s="12" t="s">
        <v>3</v>
      </c>
      <c r="F5" s="21">
        <f>F6+F13+F32+F36+F38+F39+F40</f>
        <v>7540</v>
      </c>
      <c r="G5" s="68">
        <f>G6+G13+G32+G36+G38+G39+G40</f>
        <v>6871</v>
      </c>
      <c r="H5" s="48">
        <f>H6+H13+H32+H36+H38+H39+H40</f>
        <v>2700</v>
      </c>
    </row>
    <row r="6" spans="1:12" ht="23.1" customHeight="1" thickBot="1" x14ac:dyDescent="0.35">
      <c r="A6" s="43" t="s">
        <v>4</v>
      </c>
      <c r="B6" s="35">
        <f>SUM(B7:B12)</f>
        <v>12200</v>
      </c>
      <c r="C6" s="35">
        <f>SUM(C7:C12)</f>
        <v>7824.9</v>
      </c>
      <c r="D6" s="35">
        <f>SUM(D7:D12)</f>
        <v>8050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SUM('DEB8:FIN8'!B7)</f>
        <v>3000</v>
      </c>
      <c r="C7" s="18">
        <f>SUM('DEB8:FIN8'!C7)</f>
        <v>5027.5599999999995</v>
      </c>
      <c r="D7" s="18">
        <f>SUM('DEB8:FIN8'!D7)</f>
        <v>7800</v>
      </c>
      <c r="E7" s="13" t="s">
        <v>48</v>
      </c>
      <c r="F7" s="21">
        <f>SUM('DEB8:FIN8'!F7)</f>
        <v>0</v>
      </c>
      <c r="G7" s="18">
        <f>SUM('DEB8:FIN8'!G7)</f>
        <v>0</v>
      </c>
      <c r="H7" s="21">
        <f>SUM('DEB8:FIN8'!H7)</f>
        <v>0</v>
      </c>
    </row>
    <row r="8" spans="1:12" ht="23.1" customHeight="1" thickBot="1" x14ac:dyDescent="0.35">
      <c r="A8" s="6" t="s">
        <v>44</v>
      </c>
      <c r="B8" s="18">
        <f>SUM('DEB8:FIN8'!B8)</f>
        <v>0</v>
      </c>
      <c r="C8" s="18">
        <f>SUM('DEB8:FIN8'!C8)</f>
        <v>0</v>
      </c>
      <c r="D8" s="18">
        <f>SUM('DEB8:FIN8'!D8)</f>
        <v>0</v>
      </c>
      <c r="E8" s="13"/>
      <c r="F8" s="21">
        <f>SUM('DEB8:FIN8'!F8)</f>
        <v>0</v>
      </c>
      <c r="G8" s="18">
        <f>SUM('DEB8:FIN8'!G8)</f>
        <v>0</v>
      </c>
      <c r="H8" s="21">
        <f>SUM('DEB8:FIN8'!H8)</f>
        <v>0</v>
      </c>
    </row>
    <row r="9" spans="1:12" ht="23.1" customHeight="1" thickBot="1" x14ac:dyDescent="0.35">
      <c r="A9" s="6" t="s">
        <v>45</v>
      </c>
      <c r="B9" s="18">
        <f>SUM('DEB8:FIN8'!B9)</f>
        <v>0</v>
      </c>
      <c r="C9" s="18">
        <f>SUM('DEB8:FIN8'!C9)</f>
        <v>0</v>
      </c>
      <c r="D9" s="18">
        <f>SUM('DEB8:FIN8'!D9)</f>
        <v>0</v>
      </c>
      <c r="E9" s="13" t="s">
        <v>49</v>
      </c>
      <c r="F9" s="21">
        <f>SUM('DEB8:FIN8'!F9)</f>
        <v>0</v>
      </c>
      <c r="G9" s="18">
        <f>SUM('DEB8:FIN8'!G9)</f>
        <v>0</v>
      </c>
      <c r="H9" s="21">
        <f>SUM('DEB8:FIN8'!H9)</f>
        <v>0</v>
      </c>
    </row>
    <row r="10" spans="1:12" ht="23.1" customHeight="1" thickBot="1" x14ac:dyDescent="0.35">
      <c r="A10" s="6" t="s">
        <v>46</v>
      </c>
      <c r="B10" s="18">
        <f>SUM('DEB8:FIN8'!B10)</f>
        <v>5200</v>
      </c>
      <c r="C10" s="18">
        <f>SUM('DEB8:FIN8'!C10)</f>
        <v>860.83999999999992</v>
      </c>
      <c r="D10" s="18">
        <f>SUM('DEB8:FIN8'!D10)</f>
        <v>0</v>
      </c>
      <c r="E10" s="13"/>
      <c r="F10" s="21">
        <f>SUM('DEB8:FIN8'!F10)</f>
        <v>0</v>
      </c>
      <c r="G10" s="18">
        <f>SUM('DEB8:FIN8'!G10)</f>
        <v>0</v>
      </c>
      <c r="H10" s="21">
        <f>SUM('DEB8:FIN8'!H10)</f>
        <v>0</v>
      </c>
    </row>
    <row r="11" spans="1:12" ht="23.1" customHeight="1" thickBot="1" x14ac:dyDescent="0.35">
      <c r="A11" s="6" t="s">
        <v>47</v>
      </c>
      <c r="B11" s="18">
        <f>SUM('DEB8:FIN8'!B11)</f>
        <v>4000</v>
      </c>
      <c r="C11" s="18">
        <f>SUM('DEB8:FIN8'!C11)</f>
        <v>1936.5</v>
      </c>
      <c r="D11" s="18">
        <f>SUM('DEB8:FIN8'!D11)</f>
        <v>250</v>
      </c>
      <c r="E11" s="13" t="s">
        <v>50</v>
      </c>
      <c r="F11" s="21">
        <f>SUM('DEB8:FIN8'!F11)</f>
        <v>0</v>
      </c>
      <c r="G11" s="18">
        <f>SUM('DEB8:FIN8'!G11)</f>
        <v>0</v>
      </c>
      <c r="H11" s="21">
        <f>SUM('DEB8:FIN8'!H11)</f>
        <v>0</v>
      </c>
    </row>
    <row r="12" spans="1:12" ht="23.1" customHeight="1" thickBot="1" x14ac:dyDescent="0.35">
      <c r="A12" s="6"/>
      <c r="B12" s="18">
        <f>SUM('DEB8:FIN8'!B12)</f>
        <v>0</v>
      </c>
      <c r="C12" s="18">
        <f>SUM('DEB8:FIN8'!C12)</f>
        <v>0</v>
      </c>
      <c r="D12" s="18">
        <f>SUM('DEB8:FIN8'!D12)</f>
        <v>0</v>
      </c>
      <c r="E12" s="13"/>
      <c r="F12" s="21">
        <f>SUM('DEB8:FIN8'!F12)</f>
        <v>0</v>
      </c>
      <c r="G12" s="18">
        <f>SUM('DEB8:FIN8'!G12)</f>
        <v>0</v>
      </c>
      <c r="H12" s="21">
        <f>SUM('DEB8:FIN8'!H12)</f>
        <v>0</v>
      </c>
    </row>
    <row r="13" spans="1:12" ht="23.1" customHeight="1" thickBot="1" x14ac:dyDescent="0.35">
      <c r="A13" s="32" t="s">
        <v>7</v>
      </c>
      <c r="B13" s="33">
        <f>SUM(B14:B18)</f>
        <v>2550</v>
      </c>
      <c r="C13" s="33">
        <f>SUM(C14:C18)</f>
        <v>969.1</v>
      </c>
      <c r="D13" s="33">
        <f>SUM(D14:D18)</f>
        <v>800</v>
      </c>
      <c r="E13" s="30" t="s">
        <v>5</v>
      </c>
      <c r="F13" s="31">
        <f>SUM(F14:F31)</f>
        <v>2540</v>
      </c>
      <c r="G13" s="33">
        <f>SUM(G14:G31)</f>
        <v>1589</v>
      </c>
      <c r="H13" s="31">
        <f>SUM(H14:H31)</f>
        <v>1500</v>
      </c>
    </row>
    <row r="14" spans="1:12" ht="23.1" customHeight="1" thickBot="1" x14ac:dyDescent="0.35">
      <c r="A14" s="6" t="s">
        <v>51</v>
      </c>
      <c r="B14" s="18">
        <f>SUM('DEB8:FIN8'!B14)</f>
        <v>0</v>
      </c>
      <c r="C14" s="18">
        <f>SUM('DEB8:FIN8'!C14)</f>
        <v>0</v>
      </c>
      <c r="D14" s="18">
        <f>SUM('DEB8:FIN8'!D14)</f>
        <v>0</v>
      </c>
      <c r="E14" s="15" t="s">
        <v>6</v>
      </c>
      <c r="F14" s="21">
        <f>SUM('DEB8:FIN8'!F14)</f>
        <v>0</v>
      </c>
      <c r="G14" s="18">
        <f>SUM('DEB8:FIN8'!G14)</f>
        <v>0</v>
      </c>
      <c r="H14" s="21">
        <f>SUM('DEB8:FIN8'!H14)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SUM('DEB8:FIN8'!B15)</f>
        <v>2550</v>
      </c>
      <c r="C15" s="18">
        <f>SUM('DEB8:FIN8'!C15)</f>
        <v>969.1</v>
      </c>
      <c r="D15" s="18">
        <f>SUM('DEB8:FIN8'!D15)</f>
        <v>800</v>
      </c>
      <c r="E15" s="15" t="s">
        <v>163</v>
      </c>
      <c r="F15" s="21">
        <f>SUM('DEB8:FIN8'!F15)</f>
        <v>0</v>
      </c>
      <c r="G15" s="18">
        <f>SUM('DEB8:FIN8'!G15)</f>
        <v>0</v>
      </c>
      <c r="H15" s="21">
        <f>SUM('DEB8:FIN8'!H15)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SUM('DEB8:FIN8'!B16)</f>
        <v>0</v>
      </c>
      <c r="C16" s="18">
        <f>SUM('DEB8:FIN8'!C16)</f>
        <v>0</v>
      </c>
      <c r="D16" s="18">
        <f>SUM('DEB8:FIN8'!D16)</f>
        <v>0</v>
      </c>
      <c r="E16" s="23" t="s">
        <v>9</v>
      </c>
      <c r="F16" s="21">
        <f>SUM('DEB8:FIN8'!F16)</f>
        <v>0</v>
      </c>
      <c r="G16" s="18">
        <f>SUM('DEB8:FIN8'!G16)</f>
        <v>0</v>
      </c>
      <c r="H16" s="21">
        <f>SUM('DEB8:FIN8'!H16)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SUM('DEB8:FIN8'!B17)</f>
        <v>0</v>
      </c>
      <c r="C17" s="18">
        <f>SUM('DEB8:FIN8'!C17)</f>
        <v>0</v>
      </c>
      <c r="D17" s="18">
        <f>SUM('DEB8:FIN8'!D17)</f>
        <v>0</v>
      </c>
      <c r="E17" s="23" t="s">
        <v>12</v>
      </c>
      <c r="F17" s="21">
        <f>SUM('DEB8:FIN8'!F17)</f>
        <v>0</v>
      </c>
      <c r="G17" s="18">
        <f>SUM('DEB8:FIN8'!G17)</f>
        <v>0</v>
      </c>
      <c r="H17" s="21">
        <f>SUM('DEB8:FIN8'!H17)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SUM('DEB8:FIN8'!B18)</f>
        <v>0</v>
      </c>
      <c r="C18" s="18">
        <f>SUM('DEB8:FIN8'!C18)</f>
        <v>0</v>
      </c>
      <c r="D18" s="18">
        <f>SUM('DEB8:FIN8'!D18)</f>
        <v>0</v>
      </c>
      <c r="E18" s="45" t="s">
        <v>59</v>
      </c>
      <c r="F18" s="21">
        <f>SUM('DEB8:FIN8'!F18)</f>
        <v>0</v>
      </c>
      <c r="G18" s="18">
        <f>SUM('DEB8:FIN8'!G18)</f>
        <v>0</v>
      </c>
      <c r="H18" s="21">
        <f>SUM('DEB8:FIN8'!H18)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SUM(B20:B27)</f>
        <v>25540</v>
      </c>
      <c r="C19" s="33">
        <f>SUM('DEB8:FIN8'!C19)</f>
        <v>24061.029999999995</v>
      </c>
      <c r="D19" s="33">
        <f>SUM('DEB8:FIN8'!D19)</f>
        <v>22350</v>
      </c>
      <c r="E19" s="23" t="s">
        <v>60</v>
      </c>
      <c r="F19" s="21">
        <f>SUM('DEB8:FIN8'!F19)</f>
        <v>0</v>
      </c>
      <c r="G19" s="18">
        <f>SUM('DEB8:FIN8'!G19)</f>
        <v>0</v>
      </c>
      <c r="H19" s="21">
        <f>SUM('DEB8:FIN8'!H19)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SUM('DEB8:FIN8'!B20)</f>
        <v>2700</v>
      </c>
      <c r="C20" s="18">
        <f>SUM('DEB8:FIN8'!C20)</f>
        <v>2996.36</v>
      </c>
      <c r="D20" s="18">
        <f>SUM('DEB8:FIN8'!D20)</f>
        <v>800</v>
      </c>
      <c r="E20" s="15"/>
      <c r="F20" s="21">
        <f>SUM('DEB8:FIN8'!F20)</f>
        <v>0</v>
      </c>
      <c r="G20" s="18">
        <f>SUM('DEB8:FIN8'!G20)</f>
        <v>0</v>
      </c>
      <c r="H20" s="21">
        <f>SUM('DEB8:FIN8'!H20)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SUM('DEB8:FIN8'!B21)</f>
        <v>2400</v>
      </c>
      <c r="C21" s="18">
        <f>SUM('DEB8:FIN8'!C21)</f>
        <v>869.4</v>
      </c>
      <c r="D21" s="18">
        <f>SUM('DEB8:FIN8'!D21)</f>
        <v>850</v>
      </c>
      <c r="E21" s="15" t="s">
        <v>19</v>
      </c>
      <c r="F21" s="21">
        <f>SUM('DEB8:FIN8'!F21)</f>
        <v>0</v>
      </c>
      <c r="G21" s="18">
        <f>SUM('DEB8:FIN8'!G21)</f>
        <v>0</v>
      </c>
      <c r="H21" s="21">
        <f>SUM('DEB8:FIN8'!H21)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SUM('DEB8:FIN8'!B22)</f>
        <v>19940</v>
      </c>
      <c r="C22" s="18">
        <f>SUM('DEB8:FIN8'!C22)</f>
        <v>19962.420000000002</v>
      </c>
      <c r="D22" s="18">
        <f>SUM('DEB8:FIN8'!D22)</f>
        <v>20650</v>
      </c>
      <c r="E22" s="15"/>
      <c r="F22" s="21">
        <f>SUM('DEB8:FIN8'!F22)</f>
        <v>0</v>
      </c>
      <c r="G22" s="18">
        <f>SUM('DEB8:FIN8'!G22)</f>
        <v>0</v>
      </c>
      <c r="H22" s="21">
        <f>SUM('DEB8:FIN8'!H22)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SUM('DEB8:FIN8'!B23)</f>
        <v>0</v>
      </c>
      <c r="C23" s="18">
        <f>SUM('DEB8:FIN8'!C23)</f>
        <v>0</v>
      </c>
      <c r="D23" s="18">
        <f>SUM('DEB8:FIN8'!D23)</f>
        <v>0</v>
      </c>
      <c r="E23" s="15" t="s">
        <v>61</v>
      </c>
      <c r="F23" s="21">
        <f>SUM('DEB8:FIN8'!F23)</f>
        <v>0</v>
      </c>
      <c r="G23" s="18">
        <f>SUM('DEB8:FIN8'!G23)</f>
        <v>0</v>
      </c>
      <c r="H23" s="21">
        <f>SUM('DEB8:FIN8'!H23)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SUM('DEB8:FIN8'!B24)</f>
        <v>0</v>
      </c>
      <c r="C24" s="18">
        <f>SUM('DEB8:FIN8'!C24)</f>
        <v>232.85</v>
      </c>
      <c r="D24" s="18">
        <f>SUM('DEB8:FIN8'!D24)</f>
        <v>50</v>
      </c>
      <c r="E24" s="15"/>
      <c r="F24" s="21">
        <f>SUM('DEB8:FIN8'!F24)</f>
        <v>0</v>
      </c>
      <c r="G24" s="18">
        <f>SUM('DEB8:FIN8'!G24)</f>
        <v>0</v>
      </c>
      <c r="H24" s="21">
        <f>SUM('DEB8:FIN8'!H24)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SUM('DEB8:FIN8'!B25)</f>
        <v>0</v>
      </c>
      <c r="C25" s="18">
        <f>SUM('DEB8:FIN8'!C25)</f>
        <v>0</v>
      </c>
      <c r="D25" s="18">
        <f>SUM('DEB8:FIN8'!D25)</f>
        <v>0</v>
      </c>
      <c r="E25" s="15"/>
      <c r="F25" s="21">
        <f>SUM('DEB8:FIN8'!F25)</f>
        <v>0</v>
      </c>
      <c r="G25" s="18">
        <f>SUM('DEB8:FIN8'!G25)</f>
        <v>0</v>
      </c>
      <c r="H25" s="21">
        <f>SUM('DEB8:FIN8'!H25)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SUM('DEB8:FIN8'!B26)</f>
        <v>500</v>
      </c>
      <c r="C26" s="18">
        <f>SUM('DEB8:FIN8'!C26)</f>
        <v>0</v>
      </c>
      <c r="D26" s="18">
        <f>SUM('DEB8:FIN8'!D26)</f>
        <v>0</v>
      </c>
      <c r="E26" s="15" t="s">
        <v>62</v>
      </c>
      <c r="F26" s="21">
        <f>SUM('DEB8:FIN8'!F26)</f>
        <v>0</v>
      </c>
      <c r="G26" s="18">
        <f>SUM('DEB8:FIN8'!G26)</f>
        <v>0</v>
      </c>
      <c r="H26" s="21">
        <f>SUM('DEB8:FIN8'!H26)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SUM('DEB8:FIN8'!B27)</f>
        <v>0</v>
      </c>
      <c r="C27" s="18">
        <f>SUM('DEB8:FIN8'!C27)</f>
        <v>0</v>
      </c>
      <c r="D27" s="18">
        <f>SUM('DEB8:FIN8'!D27)</f>
        <v>0</v>
      </c>
      <c r="E27" s="15" t="s">
        <v>63</v>
      </c>
      <c r="F27" s="21">
        <f>SUM('DEB8:FIN8'!F27)</f>
        <v>0</v>
      </c>
      <c r="G27" s="18">
        <f>SUM('DEB8:FIN8'!G27)</f>
        <v>0</v>
      </c>
      <c r="H27" s="21">
        <f>SUM('DEB8:FIN8'!H27)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SUM('DEB8:FIN8'!F28)</f>
        <v>1150</v>
      </c>
      <c r="G28" s="18">
        <f>SUM('DEB8:FIN8'!G28)</f>
        <v>0</v>
      </c>
      <c r="H28" s="21">
        <f>SUM('DEB8:FIN8'!H28)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SUM('DEB8:FIN8'!B29)</f>
        <v>0</v>
      </c>
      <c r="C29" s="18">
        <f>SUM('DEB8:FIN8'!C29)</f>
        <v>0</v>
      </c>
      <c r="D29" s="18">
        <f>SUM('DEB8:FIN8'!D29)</f>
        <v>0</v>
      </c>
      <c r="E29" s="15" t="s">
        <v>15</v>
      </c>
      <c r="F29" s="21">
        <f>SUM('DEB8:FIN8'!F29)</f>
        <v>0</v>
      </c>
      <c r="G29" s="18">
        <f>SUM('DEB8:FIN8'!G29)</f>
        <v>0</v>
      </c>
      <c r="H29" s="21">
        <f>SUM('DEB8:FIN8'!H29)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SUM('DEB8:FIN8'!B30)</f>
        <v>0</v>
      </c>
      <c r="C30" s="18">
        <f>SUM('DEB8:FIN8'!C30)</f>
        <v>0</v>
      </c>
      <c r="D30" s="18">
        <f>SUM('DEB8:FIN8'!D30)</f>
        <v>0</v>
      </c>
      <c r="E30" s="15"/>
      <c r="F30" s="21">
        <f>SUM('DEB8:FIN8'!F30)</f>
        <v>1390</v>
      </c>
      <c r="G30" s="18">
        <f>SUM('DEB8:FIN8'!G30)</f>
        <v>1589</v>
      </c>
      <c r="H30" s="21">
        <f>SUM('DEB8:FIN8'!H30)</f>
        <v>1500</v>
      </c>
      <c r="J30" s="49"/>
      <c r="K30" s="50"/>
      <c r="L30" s="50"/>
    </row>
    <row r="31" spans="1:12" ht="23.1" customHeight="1" thickBot="1" x14ac:dyDescent="0.35">
      <c r="A31" s="6"/>
      <c r="B31" s="18">
        <f>SUM('DEB8:FIN8'!B31)</f>
        <v>0</v>
      </c>
      <c r="C31" s="18">
        <f>SUM('DEB8:FIN8'!C31)</f>
        <v>0</v>
      </c>
      <c r="D31" s="18">
        <f>SUM('DEB8:FIN8'!D31)</f>
        <v>0</v>
      </c>
      <c r="E31" s="15"/>
      <c r="F31" s="21">
        <f>SUM('DEB8:FIN8'!F31)</f>
        <v>0</v>
      </c>
      <c r="G31" s="18">
        <f>SUM('DEB8:FIN8'!G31)</f>
        <v>0</v>
      </c>
      <c r="H31" s="21">
        <f>SUM('DEB8:FIN8'!H31)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1000</v>
      </c>
      <c r="G32" s="33">
        <f>+G33+G34+G35</f>
        <v>1080</v>
      </c>
      <c r="H32" s="31">
        <f>+H33+H34+H35</f>
        <v>1200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SUM('DEB8:FIN8'!B33)</f>
        <v>0</v>
      </c>
      <c r="C33" s="18">
        <f>SUM('DEB8:FIN8'!C33)</f>
        <v>0</v>
      </c>
      <c r="D33" s="18">
        <f>SUM('DEB8:FIN8'!D33)</f>
        <v>0</v>
      </c>
      <c r="E33" s="15" t="s">
        <v>65</v>
      </c>
      <c r="F33" s="21">
        <f>SUM('DEB8:FIN8'!F33)</f>
        <v>0</v>
      </c>
      <c r="G33" s="18">
        <f>SUM('DEB8:FIN8'!G33)</f>
        <v>0</v>
      </c>
      <c r="H33" s="21">
        <f>SUM('DEB8:FIN8'!H33)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SUM('DEB8:FIN8'!B34)</f>
        <v>0</v>
      </c>
      <c r="C34" s="18">
        <f>SUM('DEB8:FIN8'!C34)</f>
        <v>0</v>
      </c>
      <c r="D34" s="18">
        <f>SUM('DEB8:FIN8'!D34)</f>
        <v>0</v>
      </c>
      <c r="E34" s="15" t="s">
        <v>88</v>
      </c>
      <c r="F34" s="21">
        <f>SUM('DEB8:FIN8'!F34)</f>
        <v>1000</v>
      </c>
      <c r="G34" s="18">
        <f>SUM('DEB8:FIN8'!G34)</f>
        <v>1080</v>
      </c>
      <c r="H34" s="21">
        <f>SUM('DEB8:FIN8'!H34)</f>
        <v>1200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SUM('DEB8:FIN8'!B35)</f>
        <v>0</v>
      </c>
      <c r="C35" s="18">
        <f>SUM('DEB8:FIN8'!C35)</f>
        <v>0</v>
      </c>
      <c r="D35" s="18">
        <f>SUM('DEB8:FIN8'!D35)</f>
        <v>0</v>
      </c>
      <c r="E35" s="15"/>
      <c r="F35" s="21">
        <f>SUM('DEB8:FIN8'!F35)</f>
        <v>0</v>
      </c>
      <c r="G35" s="18">
        <f>SUM('DEB8:FIN8'!G35)</f>
        <v>0</v>
      </c>
      <c r="H35" s="21">
        <f>SUM('DEB8:FIN8'!H35)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SUM('DEB8:FIN8'!B37)</f>
        <v>0</v>
      </c>
      <c r="C37" s="18">
        <f>SUM('DEB8:FIN8'!C37)</f>
        <v>0</v>
      </c>
      <c r="D37" s="18">
        <f>SUM('DEB8:FIN8'!D37)</f>
        <v>0</v>
      </c>
      <c r="E37" s="38"/>
      <c r="F37" s="21">
        <f>SUM('DEB8:FIN8'!F37)</f>
        <v>0</v>
      </c>
      <c r="G37" s="18">
        <f>SUM('DEB8:FIN8'!G37)</f>
        <v>0</v>
      </c>
      <c r="H37" s="21">
        <f>SUM('DEB8:FIN8'!H37)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SUM('DEB8:FIN8'!B38)</f>
        <v>0</v>
      </c>
      <c r="C38" s="35">
        <f>SUM('DEB8:FIN8'!C38)</f>
        <v>0</v>
      </c>
      <c r="D38" s="35">
        <f>SUM('DEB8:FIN8'!D38)</f>
        <v>0</v>
      </c>
      <c r="E38" s="42" t="s">
        <v>69</v>
      </c>
      <c r="F38" s="35">
        <f>SUM('DEB8:FIN8'!F38)</f>
        <v>4000</v>
      </c>
      <c r="G38" s="65">
        <f>SUM('DEB8:FIN8'!G38)</f>
        <v>4202</v>
      </c>
      <c r="H38" s="35">
        <f>SUM('DEB8:FIN8'!H38)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SUM('DEB8:FIN8'!B39)</f>
        <v>0</v>
      </c>
      <c r="C39" s="31">
        <f>SUM('DEB8:FIN8'!C39)</f>
        <v>0</v>
      </c>
      <c r="D39" s="31">
        <f>SUM('DEB8:FIN8'!D39)</f>
        <v>0</v>
      </c>
      <c r="E39" s="44" t="s">
        <v>29</v>
      </c>
      <c r="F39" s="31">
        <f>SUM('DEB8:FIN8'!F39)</f>
        <v>0</v>
      </c>
      <c r="G39" s="33">
        <f>SUM('DEB8:FIN8'!G39)</f>
        <v>0</v>
      </c>
      <c r="H39" s="31">
        <f>SUM('DEB8:FIN8'!H39)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SUM('DEB8:FIN8'!B40)</f>
        <v>0</v>
      </c>
      <c r="C40" s="33">
        <f>SUM('DEB8:FIN8'!C40)</f>
        <v>0</v>
      </c>
      <c r="D40" s="33">
        <f>SUM('DEB8:FIN8'!D40)</f>
        <v>0</v>
      </c>
      <c r="E40" s="37" t="s">
        <v>58</v>
      </c>
      <c r="F40" s="31">
        <f>SUM('DEB8:FIN8'!F40)</f>
        <v>0</v>
      </c>
      <c r="G40" s="33">
        <f>SUM('DEB8:FIN8'!G40)</f>
        <v>0</v>
      </c>
      <c r="H40" s="31">
        <f>SUM('DEB8:FIN8'!H40)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40290</v>
      </c>
      <c r="C41" s="20">
        <f>C5</f>
        <v>32855.03</v>
      </c>
      <c r="D41" s="20">
        <f>D5</f>
        <v>31200</v>
      </c>
      <c r="E41" s="16" t="s">
        <v>31</v>
      </c>
      <c r="F41" s="28">
        <f>F5</f>
        <v>7540</v>
      </c>
      <c r="G41" s="20">
        <f>G5</f>
        <v>6871</v>
      </c>
      <c r="H41" s="28">
        <f>H5</f>
        <v>2700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SUM('DEB8:FIN8'!B43)</f>
        <v>0</v>
      </c>
      <c r="C43" s="18">
        <f>SUM('DEB8:FIN8'!C43)</f>
        <v>0</v>
      </c>
      <c r="D43" s="18">
        <f>SUM('DEB8:FIN8'!D43)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SUM('DEB8:FIN8'!B44)</f>
        <v>0</v>
      </c>
      <c r="C44" s="18">
        <f>SUM('DEB8:FIN8'!C44)</f>
        <v>0</v>
      </c>
      <c r="D44" s="18">
        <f>SUM('DEB8:FIN8'!D44)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17.399999999999999" thickBot="1" x14ac:dyDescent="0.35">
      <c r="A45" s="6" t="s">
        <v>38</v>
      </c>
      <c r="B45" s="18">
        <f>SUM('DEB8:FIN8'!B45)</f>
        <v>0</v>
      </c>
      <c r="C45" s="18">
        <f>SUM('DEB8:FIN8'!C45)</f>
        <v>0</v>
      </c>
      <c r="D45" s="18">
        <f>SUM('DEB8:FIN8'!D45)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SUM('DEB8:FIN8'!B46)</f>
        <v>0</v>
      </c>
      <c r="C46" s="18">
        <f>SUM('DEB8:FIN8'!C46)</f>
        <v>0</v>
      </c>
      <c r="D46" s="18">
        <f>SUM('DEB8:FIN8'!D46)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40290</v>
      </c>
      <c r="C47" s="20">
        <f>C41+C42</f>
        <v>32855.03</v>
      </c>
      <c r="D47" s="20">
        <f>D41+D42</f>
        <v>31200</v>
      </c>
      <c r="E47" s="17" t="s">
        <v>41</v>
      </c>
      <c r="F47" s="28">
        <f>F41+F42</f>
        <v>7540</v>
      </c>
      <c r="G47" s="20">
        <f>G41+G42</f>
        <v>6871</v>
      </c>
      <c r="H47" s="28">
        <f>H41+H42</f>
        <v>2700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32750</v>
      </c>
      <c r="G49" s="29">
        <f>C41-G41</f>
        <v>25984.03</v>
      </c>
      <c r="H49" s="29">
        <f>D41-H41</f>
        <v>28500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C23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180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2">
        <v>2023</v>
      </c>
    </row>
    <row r="5" spans="1:8" ht="23.1" customHeight="1" thickBot="1" x14ac:dyDescent="0.35">
      <c r="A5" s="5" t="s">
        <v>2</v>
      </c>
      <c r="B5" s="18">
        <f>B6+B13+B19+B28+B32+B36+B38+B39+B40</f>
        <v>1300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1300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13" ht="27.75" customHeight="1" thickBot="1" x14ac:dyDescent="0.35">
      <c r="A21" s="6" t="s">
        <v>54</v>
      </c>
      <c r="B21" s="18">
        <v>200</v>
      </c>
      <c r="C21" s="18"/>
      <c r="D21" s="48"/>
      <c r="E21" s="15" t="s">
        <v>19</v>
      </c>
      <c r="F21" s="22"/>
      <c r="G21" s="19"/>
      <c r="H21" s="77"/>
    </row>
    <row r="22" spans="1:13" ht="27.75" customHeight="1" thickBot="1" x14ac:dyDescent="0.35">
      <c r="A22" s="6" t="s">
        <v>55</v>
      </c>
      <c r="B22" s="18">
        <v>1100</v>
      </c>
      <c r="C22" s="18"/>
      <c r="D22" s="48"/>
      <c r="E22" s="15"/>
      <c r="F22" s="22"/>
      <c r="G22" s="19"/>
      <c r="H22" s="77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13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13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13" ht="23.1" customHeight="1" thickBot="1" x14ac:dyDescent="0.35">
      <c r="A30" s="6" t="s">
        <v>17</v>
      </c>
      <c r="B30" s="18"/>
      <c r="C30" s="18"/>
      <c r="D30" s="48"/>
      <c r="E30" s="15" t="s">
        <v>96</v>
      </c>
      <c r="F30" s="22"/>
      <c r="G30" s="19"/>
      <c r="H30" s="77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 t="s">
        <v>73</v>
      </c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1300</v>
      </c>
      <c r="C41" s="20">
        <f>C5</f>
        <v>0</v>
      </c>
      <c r="D41" s="20">
        <f>D5</f>
        <v>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1300</v>
      </c>
      <c r="C47" s="20">
        <f>C41+C42</f>
        <v>0</v>
      </c>
      <c r="D47" s="20">
        <f>D41+D42</f>
        <v>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1300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123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8" ht="23.1" customHeight="1" thickBot="1" x14ac:dyDescent="0.35">
      <c r="A5" s="5" t="s">
        <v>2</v>
      </c>
      <c r="B5" s="18">
        <f>B6+B13+B19+B28+B32+B36+B38+B39+B40</f>
        <v>6000</v>
      </c>
      <c r="C5" s="18">
        <f>C6+C13+C19+C28+C32+C36+C38+C39+C40</f>
        <v>6691.3</v>
      </c>
      <c r="D5" s="18">
        <f>D6+D13+D19+D28+D32+D36+D38+D39+D40</f>
        <v>6500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80"/>
    </row>
    <row r="6" spans="1:8" ht="23.1" customHeight="1" thickBot="1" x14ac:dyDescent="0.35">
      <c r="A6" s="43" t="s">
        <v>4</v>
      </c>
      <c r="B6" s="35">
        <f>SUM(B7:B12)</f>
        <v>1000</v>
      </c>
      <c r="C6" s="35">
        <f>SUM(C7:C12)</f>
        <v>1290.5899999999999</v>
      </c>
      <c r="D6" s="35">
        <f>SUM(D7:D12)</f>
        <v>1200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>
        <v>1000</v>
      </c>
      <c r="C7" s="18">
        <f>1162.85</f>
        <v>1162.8499999999999</v>
      </c>
      <c r="D7" s="48">
        <v>1200</v>
      </c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>
        <v>127.74</v>
      </c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5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5000</v>
      </c>
      <c r="C19" s="35">
        <f>SUM(C20:C27)</f>
        <v>5400.71</v>
      </c>
      <c r="D19" s="35">
        <f>SUM(D20:D27)</f>
        <v>5300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>
        <v>5000</v>
      </c>
      <c r="C24" s="18">
        <v>5400.71</v>
      </c>
      <c r="D24" s="48">
        <v>5300</v>
      </c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39"/>
      <c r="C37" s="39"/>
      <c r="D37" s="48"/>
      <c r="E37" s="46" t="s">
        <v>85</v>
      </c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6000</v>
      </c>
      <c r="C41" s="20">
        <f>C5</f>
        <v>6691.3</v>
      </c>
      <c r="D41" s="20">
        <f>D5</f>
        <v>6500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77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6000</v>
      </c>
      <c r="C47" s="20">
        <f>C41+C42</f>
        <v>6691.3</v>
      </c>
      <c r="D47" s="20">
        <f>D41+D42</f>
        <v>6500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6000</v>
      </c>
      <c r="G49" s="29">
        <f>C41-G41</f>
        <v>6691.3</v>
      </c>
      <c r="H49" s="29">
        <f>D41-H41</f>
        <v>6500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124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8" ht="23.1" customHeight="1" thickBot="1" x14ac:dyDescent="0.35">
      <c r="A5" s="5" t="s">
        <v>2</v>
      </c>
      <c r="B5" s="18">
        <f>B6+B13+B19+B28+B32+B36+B38+B39+B40</f>
        <v>20500</v>
      </c>
      <c r="C5" s="18">
        <f>C6+C13+C19+C28+C32+C36+C38+C39+C40</f>
        <v>28728.699999999997</v>
      </c>
      <c r="D5" s="18">
        <f>D6+D13+D19+D28+D32+D36+D38+D39+D40</f>
        <v>19000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2049.6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>
        <v>2049.6</v>
      </c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660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>
        <v>660</v>
      </c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20500</v>
      </c>
      <c r="C19" s="35">
        <f>SUM(C20:C27)</f>
        <v>26019.1</v>
      </c>
      <c r="D19" s="35">
        <f>SUM(D20:D27)</f>
        <v>19000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>
        <f>(600+70)*12+892*4+2040*3+66*14*3</f>
        <v>20500</v>
      </c>
      <c r="C20" s="18">
        <v>26019.1</v>
      </c>
      <c r="D20" s="48">
        <v>19000</v>
      </c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39"/>
      <c r="C37" s="39"/>
      <c r="D37" s="48"/>
      <c r="E37" s="46" t="s">
        <v>85</v>
      </c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20500</v>
      </c>
      <c r="C41" s="20">
        <f>C5</f>
        <v>28728.699999999997</v>
      </c>
      <c r="D41" s="20">
        <f>D5</f>
        <v>19000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77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20500</v>
      </c>
      <c r="C47" s="20">
        <f>C41+C42</f>
        <v>28728.699999999997</v>
      </c>
      <c r="D47" s="20">
        <f>D41+D42</f>
        <v>19000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20500</v>
      </c>
      <c r="G49" s="29">
        <f>C41-G41</f>
        <v>28728.699999999997</v>
      </c>
      <c r="H49" s="29">
        <f>D41-H41</f>
        <v>19000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7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125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13" ht="23.1" customHeight="1" thickBot="1" x14ac:dyDescent="0.35">
      <c r="A5" s="5" t="s">
        <v>2</v>
      </c>
      <c r="B5" s="18">
        <f>B6+B13+B19+B28+B32+B36+B38+B39+B40</f>
        <v>22700</v>
      </c>
      <c r="C5" s="18">
        <f>C6+C13+C19+C28+C32+C36+C38+C39+C40</f>
        <v>20054.72</v>
      </c>
      <c r="D5" s="18">
        <f>D6+D13+D19+D28+D32+D36+D38+D39+D40</f>
        <v>11000</v>
      </c>
      <c r="E5" s="12" t="s">
        <v>3</v>
      </c>
      <c r="F5" s="21">
        <f>F6+F13+F32+F36+F38+F39+F40</f>
        <v>0</v>
      </c>
      <c r="G5" s="18">
        <f>G6+G13+G32+G36+G38+G39+G40</f>
        <v>716.08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700</v>
      </c>
      <c r="C6" s="35">
        <f>SUM(C7:C12)</f>
        <v>1424.3400000000001</v>
      </c>
      <c r="D6" s="35">
        <f>SUM(D7:D12)</f>
        <v>1000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18">
        <v>700</v>
      </c>
      <c r="C9" s="18">
        <v>768.32</v>
      </c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18"/>
      <c r="C11" s="18">
        <v>656.02</v>
      </c>
      <c r="D11" s="48">
        <v>1000</v>
      </c>
      <c r="E11" s="13" t="s">
        <v>50</v>
      </c>
      <c r="F11" s="21"/>
      <c r="G11" s="18"/>
      <c r="H11" s="76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  <c r="J12" s="56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21600</v>
      </c>
      <c r="C13" s="33">
        <f>SUM(C14:C18)</f>
        <v>18630.38</v>
      </c>
      <c r="D13" s="33">
        <f>SUM(D14:D18)</f>
        <v>10000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>
        <f>8000+8000+1000+600+4000</f>
        <v>21600</v>
      </c>
      <c r="C15" s="18">
        <f>15823.09+3047.29-240</f>
        <v>18630.38</v>
      </c>
      <c r="D15" s="48">
        <v>10000</v>
      </c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400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>
        <v>400</v>
      </c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 t="s">
        <v>76</v>
      </c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39"/>
      <c r="C37" s="39"/>
      <c r="D37" s="48"/>
      <c r="E37" s="46" t="s">
        <v>85</v>
      </c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>
        <v>716.08</v>
      </c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22700</v>
      </c>
      <c r="C41" s="20">
        <f>C5</f>
        <v>20054.72</v>
      </c>
      <c r="D41" s="20">
        <f>D5</f>
        <v>11000</v>
      </c>
      <c r="E41" s="16" t="s">
        <v>31</v>
      </c>
      <c r="F41" s="20">
        <f>F5</f>
        <v>0</v>
      </c>
      <c r="G41" s="20">
        <f>G5</f>
        <v>716.08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22700</v>
      </c>
      <c r="C47" s="20">
        <f>C41+C42</f>
        <v>20054.72</v>
      </c>
      <c r="D47" s="20">
        <f>D41+D42</f>
        <v>11000</v>
      </c>
      <c r="E47" s="17" t="s">
        <v>41</v>
      </c>
      <c r="F47" s="20">
        <f>F41+F42</f>
        <v>0</v>
      </c>
      <c r="G47" s="20">
        <f>G41+G42</f>
        <v>716.08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22700</v>
      </c>
      <c r="G49" s="29">
        <f>C41-G41</f>
        <v>19338.64</v>
      </c>
      <c r="H49" s="29">
        <f>D41-H41</f>
        <v>11000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B37" zoomScaleNormal="100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126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13" ht="23.1" customHeight="1" thickBot="1" x14ac:dyDescent="0.35">
      <c r="A5" s="5" t="s">
        <v>2</v>
      </c>
      <c r="B5" s="18">
        <f>B6+B13+B19+B28+B32+B36+B38+B39+B40</f>
        <v>11000</v>
      </c>
      <c r="C5" s="18">
        <f>C6+C13+C19+C28+C32+C36+C38+C39+C40</f>
        <v>8231.8799999999992</v>
      </c>
      <c r="D5" s="18">
        <f>D6+D13+D19+D28+D32+D36+D38+D39+D40</f>
        <v>6500</v>
      </c>
      <c r="E5" s="12" t="s">
        <v>3</v>
      </c>
      <c r="F5" s="21">
        <f>F6+F13+F32+F36+F38+F39+F40</f>
        <v>4000</v>
      </c>
      <c r="G5" s="18">
        <f>G6+G13+G32+G36+G38+G39+G40</f>
        <v>4669.97</v>
      </c>
      <c r="H5" s="21">
        <f>H6+H13+H32+H36+H38+H39+H40</f>
        <v>5500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13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13" ht="23.1" customHeight="1" thickBot="1" x14ac:dyDescent="0.35">
      <c r="A13" s="32" t="s">
        <v>7</v>
      </c>
      <c r="B13" s="33">
        <f>SUM(B14:B18)</f>
        <v>5500</v>
      </c>
      <c r="C13" s="33">
        <f>SUM(C14:C18)</f>
        <v>6764.2</v>
      </c>
      <c r="D13" s="33">
        <f>SUM(D14:D18)</f>
        <v>6200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13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13" ht="23.1" customHeight="1" thickBot="1" x14ac:dyDescent="0.35">
      <c r="A16" s="6" t="s">
        <v>8</v>
      </c>
      <c r="B16" s="18">
        <v>5500</v>
      </c>
      <c r="C16" s="18">
        <v>6764.2</v>
      </c>
      <c r="D16" s="48">
        <v>6200</v>
      </c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150</v>
      </c>
      <c r="C19" s="35">
        <f>SUM(C20:C27)</f>
        <v>283.49</v>
      </c>
      <c r="D19" s="35">
        <f>SUM(D20:D27)</f>
        <v>300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>
        <f>6*12+12-4+70</f>
        <v>150</v>
      </c>
      <c r="C25" s="18">
        <v>283.49</v>
      </c>
      <c r="D25" s="48">
        <v>300</v>
      </c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5350</v>
      </c>
      <c r="C28" s="33">
        <f>SUM(C29:C31)</f>
        <v>1184.19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>
        <v>4500</v>
      </c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>
        <v>850</v>
      </c>
      <c r="C30" s="18">
        <v>1184.19</v>
      </c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4000</v>
      </c>
      <c r="G36" s="33">
        <f>G37</f>
        <v>4669.97</v>
      </c>
      <c r="H36" s="31">
        <f>H37</f>
        <v>5500</v>
      </c>
    </row>
    <row r="37" spans="1:8" ht="23.1" customHeight="1" thickBot="1" x14ac:dyDescent="0.35">
      <c r="A37" s="46" t="s">
        <v>92</v>
      </c>
      <c r="B37" s="39"/>
      <c r="C37" s="39"/>
      <c r="D37" s="48"/>
      <c r="E37" s="46" t="s">
        <v>140</v>
      </c>
      <c r="F37" s="40">
        <v>4000</v>
      </c>
      <c r="G37" s="39">
        <v>4669.97</v>
      </c>
      <c r="H37" s="76">
        <v>5500</v>
      </c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9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9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9"/>
    </row>
    <row r="41" spans="1:8" ht="23.1" customHeight="1" thickBot="1" x14ac:dyDescent="0.35">
      <c r="A41" s="8" t="s">
        <v>30</v>
      </c>
      <c r="B41" s="20">
        <f>B5</f>
        <v>11000</v>
      </c>
      <c r="C41" s="20">
        <f>C5</f>
        <v>8231.8799999999992</v>
      </c>
      <c r="D41" s="20">
        <f>D5</f>
        <v>6500</v>
      </c>
      <c r="E41" s="16" t="s">
        <v>31</v>
      </c>
      <c r="F41" s="20">
        <f>F5</f>
        <v>4000</v>
      </c>
      <c r="G41" s="20">
        <f>G5</f>
        <v>4669.97</v>
      </c>
      <c r="H41" s="28">
        <f>H5</f>
        <v>5500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6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11000</v>
      </c>
      <c r="C47" s="20">
        <f>C41+C42</f>
        <v>8231.8799999999992</v>
      </c>
      <c r="D47" s="20">
        <f>D41+D42</f>
        <v>6500</v>
      </c>
      <c r="E47" s="17" t="s">
        <v>41</v>
      </c>
      <c r="F47" s="20">
        <f>F41+F42</f>
        <v>4000</v>
      </c>
      <c r="G47" s="20">
        <f>G41+G42</f>
        <v>4669.97</v>
      </c>
      <c r="H47" s="28">
        <f>H41+H42</f>
        <v>5500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7000</v>
      </c>
      <c r="G49" s="29">
        <f>C41-G41</f>
        <v>3561.9099999999989</v>
      </c>
      <c r="H49" s="29">
        <f>D41-H41</f>
        <v>1000</v>
      </c>
    </row>
    <row r="50" spans="5:8" x14ac:dyDescent="0.3">
      <c r="F50" s="29"/>
      <c r="G50" s="29"/>
      <c r="H50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zoomScaleNormal="100" workbookViewId="0">
      <selection activeCell="K11" sqref="K11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.75" customHeight="1" x14ac:dyDescent="0.3">
      <c r="A1" s="26"/>
    </row>
    <row r="2" spans="1:8" ht="16.2" x14ac:dyDescent="0.3">
      <c r="A2" s="1" t="s">
        <v>127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8" ht="23.1" customHeight="1" thickBot="1" x14ac:dyDescent="0.35">
      <c r="A5" s="5" t="s">
        <v>2</v>
      </c>
      <c r="B5" s="18">
        <f>B6+B13+B19+B28+B32+B36+B38+B39+B40</f>
        <v>12300</v>
      </c>
      <c r="C5" s="18">
        <f>C6+C13+C19+C28+C32+C36+C38+C39+C40</f>
        <v>14096.69</v>
      </c>
      <c r="D5" s="18">
        <f>D6+D13+D19+D28+D32+D36+D38+D39+D40</f>
        <v>15000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7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7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7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7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7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7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7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7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7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7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7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22"/>
      <c r="G19" s="19"/>
      <c r="H19" s="77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7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7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7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7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7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7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7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7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2"/>
      <c r="G28" s="19"/>
      <c r="H28" s="77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7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7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7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7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7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7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92</v>
      </c>
      <c r="B37" s="39"/>
      <c r="C37" s="39"/>
      <c r="D37" s="48"/>
      <c r="E37" s="46" t="s">
        <v>92</v>
      </c>
      <c r="F37" s="40"/>
      <c r="G37" s="39"/>
      <c r="H37" s="7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35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31"/>
    </row>
    <row r="40" spans="1:8" ht="18" customHeight="1" thickBot="1" x14ac:dyDescent="0.35">
      <c r="A40" s="36" t="s">
        <v>28</v>
      </c>
      <c r="B40" s="33">
        <f>1260+7000+3760+280</f>
        <v>12300</v>
      </c>
      <c r="C40" s="33">
        <v>14096.69</v>
      </c>
      <c r="D40" s="35">
        <v>15000</v>
      </c>
      <c r="E40" s="37" t="s">
        <v>58</v>
      </c>
      <c r="F40" s="31"/>
      <c r="G40" s="33"/>
      <c r="H40" s="31"/>
    </row>
    <row r="41" spans="1:8" ht="23.1" customHeight="1" thickBot="1" x14ac:dyDescent="0.35">
      <c r="A41" s="8" t="s">
        <v>30</v>
      </c>
      <c r="B41" s="20">
        <f>B5</f>
        <v>12300</v>
      </c>
      <c r="C41" s="20">
        <f>C5</f>
        <v>14096.69</v>
      </c>
      <c r="D41" s="20">
        <f>D5</f>
        <v>15000</v>
      </c>
      <c r="E41" s="16" t="s">
        <v>31</v>
      </c>
      <c r="F41" s="20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7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7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7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76"/>
    </row>
    <row r="47" spans="1:8" ht="23.1" customHeight="1" thickBot="1" x14ac:dyDescent="0.35">
      <c r="A47" s="9" t="s">
        <v>41</v>
      </c>
      <c r="B47" s="20">
        <f>B41+B42</f>
        <v>12300</v>
      </c>
      <c r="C47" s="20">
        <f>C41+C42</f>
        <v>14096.69</v>
      </c>
      <c r="D47" s="20">
        <f>D41+D42</f>
        <v>15000</v>
      </c>
      <c r="E47" s="17" t="s">
        <v>41</v>
      </c>
      <c r="F47" s="20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12300</v>
      </c>
      <c r="G49" s="29">
        <f>C41-G41</f>
        <v>14096.69</v>
      </c>
      <c r="H49" s="29">
        <f>D41-H41</f>
        <v>15000</v>
      </c>
    </row>
    <row r="50" spans="5:8" x14ac:dyDescent="0.3">
      <c r="F50" s="29"/>
      <c r="G50" s="29"/>
      <c r="H50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31" zoomScaleNormal="100" workbookViewId="0">
      <selection activeCell="H36" sqref="H36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128</v>
      </c>
    </row>
    <row r="3" spans="1:13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3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13" ht="23.1" customHeight="1" thickBot="1" x14ac:dyDescent="0.35">
      <c r="A5" s="5" t="s">
        <v>2</v>
      </c>
      <c r="B5" s="18">
        <f>B6+B13+B19+B28+B32+B36+B38+B39+B40</f>
        <v>15000</v>
      </c>
      <c r="C5" s="18">
        <f>C6+C13+C19+C28+C32+C36+C38+C39+C40</f>
        <v>34965.769999999997</v>
      </c>
      <c r="D5" s="48">
        <f>D6+D13+D19+D28+D32+D36+D38+D39+D40</f>
        <v>10000</v>
      </c>
      <c r="E5" s="12" t="s">
        <v>3</v>
      </c>
      <c r="F5" s="21">
        <f>F6+F13+F32+F36+F38+F39+F40</f>
        <v>75300</v>
      </c>
      <c r="G5" s="18">
        <f>G6+G13+G32+G36+G38+G39+G40</f>
        <v>38321.199999999997</v>
      </c>
      <c r="H5" s="21">
        <f>H6+H13+H32+H36+H38+H39+H40</f>
        <v>14139.74</v>
      </c>
    </row>
    <row r="6" spans="1:13" ht="23.1" customHeight="1" thickBot="1" x14ac:dyDescent="0.35">
      <c r="A6" s="43" t="s">
        <v>4</v>
      </c>
      <c r="B6" s="35">
        <f>SUM(B7:B12)</f>
        <v>6900</v>
      </c>
      <c r="C6" s="35">
        <f>SUM(C7:C12)</f>
        <v>2282.94</v>
      </c>
      <c r="D6" s="35">
        <f>SUM(D7:D12)</f>
        <v>2500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18">
        <f>1200+360+90*3+200+700</f>
        <v>2730</v>
      </c>
      <c r="C7" s="18">
        <v>1809.17</v>
      </c>
      <c r="D7" s="48">
        <v>2000</v>
      </c>
      <c r="E7" s="13" t="s">
        <v>48</v>
      </c>
      <c r="F7" s="21"/>
      <c r="G7" s="18"/>
      <c r="H7" s="21"/>
    </row>
    <row r="8" spans="1:13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21"/>
    </row>
    <row r="9" spans="1:13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21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21"/>
      <c r="M10" s="55"/>
    </row>
    <row r="11" spans="1:13" ht="23.1" customHeight="1" thickBot="1" x14ac:dyDescent="0.35">
      <c r="A11" s="6" t="s">
        <v>47</v>
      </c>
      <c r="B11" s="18">
        <v>4170</v>
      </c>
      <c r="C11" s="18">
        <v>473.77</v>
      </c>
      <c r="D11" s="48">
        <v>500</v>
      </c>
      <c r="E11" s="13" t="s">
        <v>50</v>
      </c>
      <c r="F11" s="21"/>
      <c r="G11" s="18"/>
      <c r="H11" s="21"/>
      <c r="J11" s="53"/>
      <c r="K11" s="54"/>
      <c r="L11" s="55"/>
      <c r="M11" s="55"/>
    </row>
    <row r="12" spans="1:13" ht="23.1" customHeight="1" thickBot="1" x14ac:dyDescent="0.35">
      <c r="A12" s="6"/>
      <c r="B12" s="18"/>
      <c r="C12" s="18"/>
      <c r="D12" s="48"/>
      <c r="E12" s="13"/>
      <c r="F12" s="21"/>
      <c r="G12" s="18"/>
      <c r="H12" s="21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4000</v>
      </c>
      <c r="C13" s="33">
        <f>SUM(C14:C18)</f>
        <v>2800.11</v>
      </c>
      <c r="D13" s="35">
        <f>SUM(D14:D18)</f>
        <v>1500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22"/>
      <c r="J14" s="53"/>
      <c r="K14" s="54"/>
      <c r="L14" s="55"/>
      <c r="M14" s="55"/>
    </row>
    <row r="15" spans="1:13" ht="23.1" customHeight="1" thickBot="1" x14ac:dyDescent="0.35">
      <c r="A15" s="6" t="s">
        <v>67</v>
      </c>
      <c r="B15" s="18">
        <v>4000</v>
      </c>
      <c r="C15" s="18">
        <v>2800.11</v>
      </c>
      <c r="D15" s="48">
        <v>1500</v>
      </c>
      <c r="E15" s="15" t="s">
        <v>163</v>
      </c>
      <c r="F15" s="22"/>
      <c r="G15" s="19"/>
      <c r="H15" s="22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22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21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2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4100</v>
      </c>
      <c r="C19" s="35">
        <f>SUM(C20:C27)</f>
        <v>18323.96</v>
      </c>
      <c r="D19" s="35">
        <f>SUM(D20:D27)</f>
        <v>6000</v>
      </c>
      <c r="E19" s="23" t="s">
        <v>60</v>
      </c>
      <c r="F19" s="22"/>
      <c r="G19" s="19"/>
      <c r="H19" s="22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22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18"/>
      <c r="C21" s="18">
        <v>350</v>
      </c>
      <c r="D21" s="48"/>
      <c r="E21" s="15" t="s">
        <v>19</v>
      </c>
      <c r="F21" s="22"/>
      <c r="G21" s="19"/>
      <c r="H21" s="22"/>
      <c r="J21" s="53"/>
      <c r="K21" s="54"/>
      <c r="L21" s="55"/>
      <c r="M21" s="55"/>
    </row>
    <row r="22" spans="1:13" ht="27.75" customHeight="1" thickBot="1" x14ac:dyDescent="0.35">
      <c r="A22" s="6" t="s">
        <v>55</v>
      </c>
      <c r="B22" s="18">
        <v>3000</v>
      </c>
      <c r="C22" s="18">
        <v>16391.2</v>
      </c>
      <c r="D22" s="48">
        <v>5000</v>
      </c>
      <c r="E22" s="15"/>
      <c r="F22" s="22"/>
      <c r="G22" s="19"/>
      <c r="H22" s="22"/>
      <c r="J22" s="53"/>
      <c r="K22" s="54"/>
      <c r="L22" s="55"/>
      <c r="M22" s="55"/>
    </row>
    <row r="23" spans="1:13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22"/>
      <c r="J23" s="53"/>
      <c r="K23" s="54"/>
      <c r="L23" s="55"/>
      <c r="M23" s="55"/>
    </row>
    <row r="24" spans="1:13" ht="27.75" customHeight="1" thickBot="1" x14ac:dyDescent="0.35">
      <c r="A24" s="6" t="s">
        <v>57</v>
      </c>
      <c r="B24" s="18"/>
      <c r="C24" s="18">
        <v>572.76</v>
      </c>
      <c r="D24" s="48"/>
      <c r="E24" s="15"/>
      <c r="F24" s="22"/>
      <c r="G24" s="19"/>
      <c r="H24" s="22"/>
      <c r="J24" s="53"/>
      <c r="K24" s="54"/>
      <c r="L24" s="55"/>
      <c r="M24" s="55"/>
    </row>
    <row r="25" spans="1:13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22"/>
      <c r="J25" s="53"/>
      <c r="K25" s="54"/>
      <c r="L25" s="55"/>
      <c r="M25" s="55"/>
    </row>
    <row r="26" spans="1:13" ht="23.1" customHeight="1" thickBot="1" x14ac:dyDescent="0.35">
      <c r="A26" s="24" t="s">
        <v>52</v>
      </c>
      <c r="B26" s="18">
        <f>700+100+100+50+150</f>
        <v>1100</v>
      </c>
      <c r="C26" s="18">
        <v>1010</v>
      </c>
      <c r="D26" s="48">
        <v>1000</v>
      </c>
      <c r="E26" s="15" t="s">
        <v>62</v>
      </c>
      <c r="F26" s="22"/>
      <c r="G26" s="19"/>
      <c r="H26" s="22"/>
      <c r="M26" s="55"/>
    </row>
    <row r="27" spans="1:13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22"/>
      <c r="M27" s="55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>
        <f>SUM(D29:D31)</f>
        <v>0</v>
      </c>
      <c r="E28" s="15" t="s">
        <v>64</v>
      </c>
      <c r="F28" s="22"/>
      <c r="G28" s="19"/>
      <c r="H28" s="22"/>
      <c r="M28" s="55"/>
    </row>
    <row r="29" spans="1:13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22"/>
      <c r="M29" s="55"/>
    </row>
    <row r="30" spans="1:13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22"/>
      <c r="M30" s="55"/>
    </row>
    <row r="31" spans="1:13" ht="23.1" customHeight="1" thickBot="1" x14ac:dyDescent="0.35">
      <c r="A31" s="6"/>
      <c r="B31" s="18"/>
      <c r="C31" s="18"/>
      <c r="D31" s="48"/>
      <c r="E31" s="15"/>
      <c r="F31" s="22"/>
      <c r="G31" s="19"/>
      <c r="H31" s="22"/>
      <c r="M31" s="55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>
        <f>SUM(D33:D35)</f>
        <v>0</v>
      </c>
      <c r="E32" s="30" t="s">
        <v>24</v>
      </c>
      <c r="F32" s="31">
        <f>+F33+F34+F35</f>
        <v>0</v>
      </c>
      <c r="G32" s="33">
        <f>+G33+G34+G35</f>
        <v>10791.18</v>
      </c>
      <c r="H32" s="31">
        <f>+H33+H34+H35</f>
        <v>10000</v>
      </c>
      <c r="M32" s="55"/>
    </row>
    <row r="33" spans="1:13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22"/>
      <c r="M33" s="55"/>
    </row>
    <row r="34" spans="1:13" ht="23.1" customHeight="1" thickBot="1" x14ac:dyDescent="0.35">
      <c r="A34" s="6" t="s">
        <v>21</v>
      </c>
      <c r="B34" s="18"/>
      <c r="C34" s="18"/>
      <c r="D34" s="48"/>
      <c r="E34" s="15"/>
      <c r="F34" s="22"/>
      <c r="G34" s="19">
        <v>125.48</v>
      </c>
      <c r="H34" s="22"/>
      <c r="M34" s="55"/>
    </row>
    <row r="35" spans="1:13" ht="23.1" customHeight="1" thickBot="1" x14ac:dyDescent="0.35">
      <c r="A35" s="6" t="s">
        <v>22</v>
      </c>
      <c r="B35" s="18"/>
      <c r="C35" s="18"/>
      <c r="D35" s="48"/>
      <c r="E35" s="15" t="s">
        <v>186</v>
      </c>
      <c r="F35" s="22"/>
      <c r="G35" s="19">
        <v>10665.7</v>
      </c>
      <c r="H35" s="22">
        <v>10000</v>
      </c>
      <c r="M35" s="55"/>
    </row>
    <row r="36" spans="1:13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M36" s="55"/>
    </row>
    <row r="37" spans="1:13" ht="23.1" customHeight="1" thickBot="1" x14ac:dyDescent="0.35">
      <c r="A37" s="46"/>
      <c r="B37" s="39"/>
      <c r="C37" s="39"/>
      <c r="D37" s="48"/>
      <c r="E37" s="46" t="s">
        <v>174</v>
      </c>
      <c r="F37" s="40"/>
      <c r="G37" s="39"/>
      <c r="H37" s="40"/>
      <c r="M37" s="55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>
        <v>5000</v>
      </c>
      <c r="G38" s="65">
        <f>4721.75+2066.16</f>
        <v>6787.91</v>
      </c>
      <c r="H38" s="35">
        <v>4139.74</v>
      </c>
      <c r="M38" s="55"/>
    </row>
    <row r="39" spans="1:13" ht="23.1" customHeight="1" thickBot="1" x14ac:dyDescent="0.35">
      <c r="A39" s="32" t="s">
        <v>26</v>
      </c>
      <c r="B39" s="31"/>
      <c r="C39" s="31">
        <v>11558.76</v>
      </c>
      <c r="D39" s="35"/>
      <c r="E39" s="44" t="s">
        <v>29</v>
      </c>
      <c r="F39" s="31">
        <f>22500+36800</f>
        <v>59300</v>
      </c>
      <c r="G39" s="33">
        <f>11040.76+9596.35</f>
        <v>20637.11</v>
      </c>
      <c r="H39" s="31"/>
      <c r="M39" s="55"/>
    </row>
    <row r="40" spans="1:13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>
        <v>11000</v>
      </c>
      <c r="G40" s="33">
        <v>105</v>
      </c>
      <c r="H40" s="31"/>
      <c r="M40" s="55"/>
    </row>
    <row r="41" spans="1:13" ht="23.1" customHeight="1" thickBot="1" x14ac:dyDescent="0.35">
      <c r="A41" s="8" t="s">
        <v>30</v>
      </c>
      <c r="B41" s="20">
        <f>B5</f>
        <v>15000</v>
      </c>
      <c r="C41" s="20">
        <f>C5</f>
        <v>34965.769999999997</v>
      </c>
      <c r="D41" s="75">
        <f>D5</f>
        <v>10000</v>
      </c>
      <c r="E41" s="16" t="s">
        <v>31</v>
      </c>
      <c r="F41" s="20">
        <f>F5</f>
        <v>75300</v>
      </c>
      <c r="G41" s="20">
        <f>G5</f>
        <v>38321.199999999997</v>
      </c>
      <c r="H41" s="28">
        <f>H5</f>
        <v>14139.74</v>
      </c>
      <c r="I41" s="29"/>
      <c r="M41" s="55"/>
    </row>
    <row r="42" spans="1:13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M42" s="55"/>
    </row>
    <row r="43" spans="1:13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13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13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13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13" ht="23.1" customHeight="1" thickBot="1" x14ac:dyDescent="0.35">
      <c r="A47" s="9" t="s">
        <v>41</v>
      </c>
      <c r="B47" s="20">
        <f>B41+B42</f>
        <v>15000</v>
      </c>
      <c r="C47" s="20">
        <f>C41+C42</f>
        <v>34965.769999999997</v>
      </c>
      <c r="D47" s="75">
        <f>D41+D42</f>
        <v>10000</v>
      </c>
      <c r="E47" s="17" t="s">
        <v>41</v>
      </c>
      <c r="F47" s="20">
        <f>F41+F42</f>
        <v>75300</v>
      </c>
      <c r="G47" s="20">
        <f>G41+G42</f>
        <v>38321.199999999997</v>
      </c>
      <c r="H47" s="28">
        <f>H41+H42</f>
        <v>14139.74</v>
      </c>
    </row>
    <row r="48" spans="1:13" ht="23.1" customHeight="1" x14ac:dyDescent="0.3"/>
    <row r="49" spans="5:9" ht="15.75" customHeight="1" x14ac:dyDescent="0.3">
      <c r="E49" s="10" t="s">
        <v>42</v>
      </c>
      <c r="F49" s="29">
        <f>B41-F41</f>
        <v>-60300</v>
      </c>
      <c r="G49" s="29">
        <f>C41-G41</f>
        <v>-3355.4300000000003</v>
      </c>
      <c r="H49" s="29">
        <f>D41-H41</f>
        <v>-4139.74</v>
      </c>
    </row>
    <row r="50" spans="5:9" x14ac:dyDescent="0.3">
      <c r="F50" s="29"/>
      <c r="G50" s="29"/>
      <c r="H50" s="29"/>
    </row>
    <row r="51" spans="5:9" x14ac:dyDescent="0.3">
      <c r="I51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0"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25" workbookViewId="0">
      <selection activeCell="H30" sqref="H30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131</v>
      </c>
    </row>
    <row r="3" spans="1:12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81">
        <v>2023</v>
      </c>
    </row>
    <row r="5" spans="1:12" ht="23.1" customHeight="1" thickBot="1" x14ac:dyDescent="0.35">
      <c r="A5" s="5" t="s">
        <v>2</v>
      </c>
      <c r="B5" s="18">
        <f>B6+B13+B19+B28+B32+B36+B38+B39+B40</f>
        <v>87500</v>
      </c>
      <c r="C5" s="18">
        <f>C6+C13+C19+C28+C32+C36+C38+C39+C40</f>
        <v>112769.06</v>
      </c>
      <c r="D5" s="18">
        <f>D6+D13+D19+D28+D32+D36+D38+D39+D40</f>
        <v>68000</v>
      </c>
      <c r="E5" s="12" t="s">
        <v>3</v>
      </c>
      <c r="F5" s="21">
        <f>F6+F13+F32+F36+F38+F39+F40</f>
        <v>79300</v>
      </c>
      <c r="G5" s="68">
        <f>G6+G13+G32+G36+G38+G39+G40</f>
        <v>43707.25</v>
      </c>
      <c r="H5" s="21">
        <f>H6+H13+H32+H36+H38+H39+H40</f>
        <v>19639.739999999998</v>
      </c>
    </row>
    <row r="6" spans="1:12" ht="23.1" customHeight="1" thickBot="1" x14ac:dyDescent="0.35">
      <c r="A6" s="43" t="s">
        <v>4</v>
      </c>
      <c r="B6" s="35">
        <f>SUM(B7:B12)</f>
        <v>8600</v>
      </c>
      <c r="C6" s="35">
        <f>SUM(C7:C12)</f>
        <v>7047.4699999999993</v>
      </c>
      <c r="D6" s="35">
        <f>SUM(D7:D12)</f>
        <v>4700</v>
      </c>
      <c r="E6" s="44" t="s">
        <v>66</v>
      </c>
      <c r="F6" s="35">
        <f>SUM(F7:F12)</f>
        <v>0</v>
      </c>
      <c r="G6" s="65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SUM('DEB9:FIN9'!B7)</f>
        <v>3730</v>
      </c>
      <c r="C7" s="18">
        <f>SUM('DEB9:FIN9'!C7)</f>
        <v>5021.62</v>
      </c>
      <c r="D7" s="18">
        <f>SUM('DEB9:FIN9'!D7)</f>
        <v>3200</v>
      </c>
      <c r="E7" s="13" t="s">
        <v>48</v>
      </c>
      <c r="F7" s="21">
        <f>SUM('DEB9:FIN9'!F7)</f>
        <v>0</v>
      </c>
      <c r="G7" s="18">
        <f>SUM('DEB9:FIN9'!G7)</f>
        <v>0</v>
      </c>
      <c r="H7" s="21">
        <f>SUM('DEB9:FIN9'!H7)</f>
        <v>0</v>
      </c>
    </row>
    <row r="8" spans="1:12" ht="23.1" customHeight="1" thickBot="1" x14ac:dyDescent="0.35">
      <c r="A8" s="6" t="s">
        <v>44</v>
      </c>
      <c r="B8" s="18">
        <f>SUM('DEB9:FIN9'!B8)</f>
        <v>0</v>
      </c>
      <c r="C8" s="18">
        <f>SUM('DEB9:FIN9'!C8)</f>
        <v>0</v>
      </c>
      <c r="D8" s="18">
        <f>SUM('DEB9:FIN9'!D8)</f>
        <v>0</v>
      </c>
      <c r="E8" s="13"/>
      <c r="F8" s="21">
        <f>SUM('DEB9:FIN9'!F8)</f>
        <v>0</v>
      </c>
      <c r="G8" s="18">
        <f>SUM('DEB9:FIN9'!G8)</f>
        <v>0</v>
      </c>
      <c r="H8" s="21">
        <f>SUM('DEB9:FIN9'!H8)</f>
        <v>0</v>
      </c>
    </row>
    <row r="9" spans="1:12" ht="23.1" customHeight="1" thickBot="1" x14ac:dyDescent="0.35">
      <c r="A9" s="6" t="s">
        <v>45</v>
      </c>
      <c r="B9" s="18">
        <f>SUM('DEB9:FIN9'!B9)</f>
        <v>700</v>
      </c>
      <c r="C9" s="18">
        <f>SUM('DEB9:FIN9'!C9)</f>
        <v>768.32</v>
      </c>
      <c r="D9" s="18">
        <f>SUM('DEB9:FIN9'!D9)</f>
        <v>0</v>
      </c>
      <c r="E9" s="13" t="s">
        <v>49</v>
      </c>
      <c r="F9" s="21">
        <f>SUM('DEB9:FIN9'!F9)</f>
        <v>0</v>
      </c>
      <c r="G9" s="18">
        <f>SUM('DEB9:FIN9'!G9)</f>
        <v>0</v>
      </c>
      <c r="H9" s="21">
        <f>SUM('DEB9:FIN9'!H9)</f>
        <v>0</v>
      </c>
    </row>
    <row r="10" spans="1:12" ht="23.1" customHeight="1" thickBot="1" x14ac:dyDescent="0.35">
      <c r="A10" s="6" t="s">
        <v>46</v>
      </c>
      <c r="B10" s="18">
        <f>SUM('DEB9:FIN9'!B10)</f>
        <v>0</v>
      </c>
      <c r="C10" s="18">
        <f>SUM('DEB9:FIN9'!C10)</f>
        <v>0</v>
      </c>
      <c r="D10" s="18">
        <f>SUM('DEB9:FIN9'!D10)</f>
        <v>0</v>
      </c>
      <c r="E10" s="13"/>
      <c r="F10" s="21">
        <f>SUM('DEB9:FIN9'!F10)</f>
        <v>0</v>
      </c>
      <c r="G10" s="18">
        <f>SUM('DEB9:FIN9'!G10)</f>
        <v>0</v>
      </c>
      <c r="H10" s="21">
        <f>SUM('DEB9:FIN9'!H10)</f>
        <v>0</v>
      </c>
    </row>
    <row r="11" spans="1:12" ht="23.1" customHeight="1" thickBot="1" x14ac:dyDescent="0.35">
      <c r="A11" s="6" t="s">
        <v>47</v>
      </c>
      <c r="B11" s="18">
        <f>SUM('DEB9:FIN9'!B11)</f>
        <v>4170</v>
      </c>
      <c r="C11" s="18">
        <f>SUM('DEB9:FIN9'!C11)</f>
        <v>1257.53</v>
      </c>
      <c r="D11" s="18">
        <f>SUM('DEB9:FIN9'!D11)</f>
        <v>1500</v>
      </c>
      <c r="E11" s="13" t="s">
        <v>50</v>
      </c>
      <c r="F11" s="21">
        <f>SUM('DEB9:FIN9'!F11)</f>
        <v>0</v>
      </c>
      <c r="G11" s="18">
        <f>SUM('DEB9:FIN9'!G11)</f>
        <v>0</v>
      </c>
      <c r="H11" s="21">
        <f>SUM('DEB9:FIN9'!H11)</f>
        <v>0</v>
      </c>
    </row>
    <row r="12" spans="1:12" ht="23.1" customHeight="1" thickBot="1" x14ac:dyDescent="0.35">
      <c r="A12" s="6"/>
      <c r="B12" s="18">
        <f>SUM('DEB9:FIN9'!B12)</f>
        <v>0</v>
      </c>
      <c r="C12" s="18">
        <f>SUM('DEB9:FIN9'!C12)</f>
        <v>0</v>
      </c>
      <c r="D12" s="18">
        <f>SUM('DEB9:FIN9'!D12)</f>
        <v>0</v>
      </c>
      <c r="E12" s="13"/>
      <c r="F12" s="21">
        <f>SUM('DEB9:FIN9'!F12)</f>
        <v>0</v>
      </c>
      <c r="G12" s="18">
        <f>SUM('DEB9:FIN9'!G12)</f>
        <v>0</v>
      </c>
      <c r="H12" s="21">
        <f>SUM('DEB9:FIN9'!H12)</f>
        <v>0</v>
      </c>
    </row>
    <row r="13" spans="1:12" ht="23.1" customHeight="1" thickBot="1" x14ac:dyDescent="0.35">
      <c r="A13" s="32" t="s">
        <v>7</v>
      </c>
      <c r="B13" s="33">
        <f>SUM(B14:B18)</f>
        <v>31100</v>
      </c>
      <c r="C13" s="33">
        <f>SUM(C14:C18)</f>
        <v>28854.690000000002</v>
      </c>
      <c r="D13" s="33">
        <f>SUM(D14:D18)</f>
        <v>17700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2" ht="23.1" customHeight="1" thickBot="1" x14ac:dyDescent="0.35">
      <c r="A14" s="6" t="s">
        <v>51</v>
      </c>
      <c r="B14" s="18">
        <f>SUM('DEB9:FIN9'!B14)</f>
        <v>0</v>
      </c>
      <c r="C14" s="18">
        <f>SUM('DEB9:FIN9'!C14)</f>
        <v>0</v>
      </c>
      <c r="D14" s="18">
        <f>SUM('DEB9:FIN9'!D14)</f>
        <v>0</v>
      </c>
      <c r="E14" s="15" t="s">
        <v>6</v>
      </c>
      <c r="F14" s="21">
        <f>SUM('DEB9:FIN9'!F14)</f>
        <v>0</v>
      </c>
      <c r="G14" s="18">
        <f>SUM('DEB9:FIN9'!G14)</f>
        <v>0</v>
      </c>
      <c r="H14" s="21">
        <f>SUM('DEB9:FIN9'!H14)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SUM('DEB9:FIN9'!B15)</f>
        <v>25600</v>
      </c>
      <c r="C15" s="18">
        <f>SUM('DEB9:FIN9'!C15)</f>
        <v>22090.49</v>
      </c>
      <c r="D15" s="18">
        <f>SUM('DEB9:FIN9'!D15)</f>
        <v>11500</v>
      </c>
      <c r="E15" s="15" t="s">
        <v>163</v>
      </c>
      <c r="F15" s="21">
        <f>SUM('DEB9:FIN9'!F15)</f>
        <v>0</v>
      </c>
      <c r="G15" s="18">
        <f>SUM('DEB9:FIN9'!G15)</f>
        <v>0</v>
      </c>
      <c r="H15" s="21">
        <f>SUM('DEB9:FIN9'!H15)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SUM('DEB9:FIN9'!B16)</f>
        <v>5500</v>
      </c>
      <c r="C16" s="18">
        <f>SUM('DEB9:FIN9'!C16)</f>
        <v>6764.2</v>
      </c>
      <c r="D16" s="18">
        <f>SUM('DEB9:FIN9'!D16)</f>
        <v>6200</v>
      </c>
      <c r="E16" s="23" t="s">
        <v>9</v>
      </c>
      <c r="F16" s="21">
        <f>SUM('DEB9:FIN9'!F16)</f>
        <v>0</v>
      </c>
      <c r="G16" s="18">
        <f>SUM('DEB9:FIN9'!G16)</f>
        <v>0</v>
      </c>
      <c r="H16" s="21">
        <f>SUM('DEB9:FIN9'!H16)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SUM('DEB9:FIN9'!B17)</f>
        <v>0</v>
      </c>
      <c r="C17" s="18">
        <f>SUM('DEB9:FIN9'!C17)</f>
        <v>0</v>
      </c>
      <c r="D17" s="18">
        <f>SUM('DEB9:FIN9'!D17)</f>
        <v>0</v>
      </c>
      <c r="E17" s="23" t="s">
        <v>12</v>
      </c>
      <c r="F17" s="21">
        <f>SUM('DEB9:FIN9'!F17)</f>
        <v>0</v>
      </c>
      <c r="G17" s="18">
        <f>SUM('DEB9:FIN9'!G17)</f>
        <v>0</v>
      </c>
      <c r="H17" s="21">
        <f>SUM('DEB9:FIN9'!H17)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SUM('DEB9:FIN9'!B18)</f>
        <v>0</v>
      </c>
      <c r="C18" s="18">
        <f>SUM('DEB9:FIN9'!C18)</f>
        <v>0</v>
      </c>
      <c r="D18" s="18">
        <f>SUM('DEB9:FIN9'!D18)</f>
        <v>0</v>
      </c>
      <c r="E18" s="45" t="s">
        <v>59</v>
      </c>
      <c r="F18" s="21">
        <f>SUM('DEB9:FIN9'!F18)</f>
        <v>0</v>
      </c>
      <c r="G18" s="18">
        <f>SUM('DEB9:FIN9'!G18)</f>
        <v>0</v>
      </c>
      <c r="H18" s="21">
        <f>SUM('DEB9:FIN9'!H18)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SUM('DEB9:FIN9'!B19)</f>
        <v>30150</v>
      </c>
      <c r="C19" s="33">
        <f>SUM('DEB9:FIN9'!C19)</f>
        <v>50027.259999999995</v>
      </c>
      <c r="D19" s="33">
        <f>SUM('DEB9:FIN9'!D19)</f>
        <v>30600</v>
      </c>
      <c r="E19" s="23" t="s">
        <v>60</v>
      </c>
      <c r="F19" s="21">
        <f>SUM('DEB9:FIN9'!F19)</f>
        <v>0</v>
      </c>
      <c r="G19" s="18">
        <f>SUM('DEB9:FIN9'!G19)</f>
        <v>0</v>
      </c>
      <c r="H19" s="21">
        <f>SUM('DEB9:FIN9'!H19)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SUM('DEB9:FIN9'!B20)</f>
        <v>20500</v>
      </c>
      <c r="C20" s="18">
        <f>SUM('DEB9:FIN9'!C20)</f>
        <v>26019.1</v>
      </c>
      <c r="D20" s="18">
        <f>SUM('DEB9:FIN9'!D20)</f>
        <v>19000</v>
      </c>
      <c r="E20" s="15"/>
      <c r="F20" s="21">
        <f>SUM('DEB9:FIN9'!F20)</f>
        <v>0</v>
      </c>
      <c r="G20" s="18">
        <f>SUM('DEB9:FIN9'!G20)</f>
        <v>0</v>
      </c>
      <c r="H20" s="21">
        <f>SUM('DEB9:FIN9'!H20)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SUM('DEB9:FIN9'!B21)</f>
        <v>0</v>
      </c>
      <c r="C21" s="18">
        <f>SUM('DEB9:FIN9'!C21)</f>
        <v>350</v>
      </c>
      <c r="D21" s="18">
        <f>SUM('DEB9:FIN9'!D21)</f>
        <v>0</v>
      </c>
      <c r="E21" s="15" t="s">
        <v>19</v>
      </c>
      <c r="F21" s="21">
        <f>SUM('DEB9:FIN9'!F21)</f>
        <v>0</v>
      </c>
      <c r="G21" s="18">
        <f>SUM('DEB9:FIN9'!G21)</f>
        <v>0</v>
      </c>
      <c r="H21" s="21">
        <f>SUM('DEB9:FIN9'!H21)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SUM('DEB9:FIN9'!B22)</f>
        <v>3000</v>
      </c>
      <c r="C22" s="18">
        <f>SUM('DEB9:FIN9'!C22)</f>
        <v>16391.2</v>
      </c>
      <c r="D22" s="18">
        <f>SUM('DEB9:FIN9'!D22)</f>
        <v>5000</v>
      </c>
      <c r="E22" s="15"/>
      <c r="F22" s="21">
        <f>SUM('DEB9:FIN9'!F22)</f>
        <v>0</v>
      </c>
      <c r="G22" s="18">
        <f>SUM('DEB9:FIN9'!G22)</f>
        <v>0</v>
      </c>
      <c r="H22" s="21">
        <f>SUM('DEB9:FIN9'!H22)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SUM('DEB9:FIN9'!B23)</f>
        <v>0</v>
      </c>
      <c r="C23" s="18">
        <f>SUM('DEB9:FIN9'!C23)</f>
        <v>0</v>
      </c>
      <c r="D23" s="18">
        <f>SUM('DEB9:FIN9'!D23)</f>
        <v>0</v>
      </c>
      <c r="E23" s="15" t="s">
        <v>61</v>
      </c>
      <c r="F23" s="21">
        <f>SUM('DEB9:FIN9'!F23)</f>
        <v>0</v>
      </c>
      <c r="G23" s="18">
        <f>SUM('DEB9:FIN9'!G23)</f>
        <v>0</v>
      </c>
      <c r="H23" s="21">
        <f>SUM('DEB9:FIN9'!H23)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SUM('DEB9:FIN9'!B24)</f>
        <v>5000</v>
      </c>
      <c r="C24" s="18">
        <f>SUM('DEB9:FIN9'!C24)</f>
        <v>5973.47</v>
      </c>
      <c r="D24" s="18">
        <f>SUM('DEB9:FIN9'!D24)</f>
        <v>5300</v>
      </c>
      <c r="E24" s="15"/>
      <c r="F24" s="21">
        <f>SUM('DEB9:FIN9'!F24)</f>
        <v>0</v>
      </c>
      <c r="G24" s="18">
        <f>SUM('DEB9:FIN9'!G24)</f>
        <v>0</v>
      </c>
      <c r="H24" s="21">
        <f>SUM('DEB9:FIN9'!H24)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SUM('DEB9:FIN9'!B25)</f>
        <v>550</v>
      </c>
      <c r="C25" s="18">
        <f>SUM('DEB9:FIN9'!C25)</f>
        <v>283.49</v>
      </c>
      <c r="D25" s="18">
        <f>SUM('DEB9:FIN9'!D25)</f>
        <v>300</v>
      </c>
      <c r="E25" s="15"/>
      <c r="F25" s="21">
        <f>SUM('DEB9:FIN9'!F25)</f>
        <v>0</v>
      </c>
      <c r="G25" s="18">
        <f>SUM('DEB9:FIN9'!G25)</f>
        <v>0</v>
      </c>
      <c r="H25" s="21">
        <f>SUM('DEB9:FIN9'!H25)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SUM('DEB9:FIN9'!B26)</f>
        <v>1100</v>
      </c>
      <c r="C26" s="18">
        <f>SUM('DEB9:FIN9'!C26)</f>
        <v>1010</v>
      </c>
      <c r="D26" s="18">
        <f>SUM('DEB9:FIN9'!D26)</f>
        <v>1000</v>
      </c>
      <c r="E26" s="15" t="s">
        <v>62</v>
      </c>
      <c r="F26" s="21">
        <f>SUM('DEB9:FIN9'!F26)</f>
        <v>0</v>
      </c>
      <c r="G26" s="18">
        <f>SUM('DEB9:FIN9'!G26)</f>
        <v>0</v>
      </c>
      <c r="H26" s="21">
        <f>SUM('DEB9:FIN9'!H26)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SUM('DEB9:FIN9'!B27)</f>
        <v>0</v>
      </c>
      <c r="C27" s="18">
        <f>SUM('DEB9:FIN9'!C27)</f>
        <v>0</v>
      </c>
      <c r="D27" s="18">
        <f>SUM('DEB9:FIN9'!D27)</f>
        <v>0</v>
      </c>
      <c r="E27" s="15" t="s">
        <v>63</v>
      </c>
      <c r="F27" s="21">
        <f>SUM('DEB9:FIN9'!F27)</f>
        <v>0</v>
      </c>
      <c r="G27" s="18">
        <f>SUM('DEB9:FIN9'!G27)</f>
        <v>0</v>
      </c>
      <c r="H27" s="21">
        <f>SUM('DEB9:FIN9'!H27)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5350</v>
      </c>
      <c r="C28" s="33">
        <f>SUM(C29:C31)</f>
        <v>1184.19</v>
      </c>
      <c r="D28" s="33">
        <f>SUM(D29:D31)</f>
        <v>0</v>
      </c>
      <c r="E28" s="15" t="s">
        <v>64</v>
      </c>
      <c r="F28" s="21">
        <f>SUM('DEB9:FIN9'!F28)</f>
        <v>0</v>
      </c>
      <c r="G28" s="18">
        <f>SUM('DEB9:FIN9'!G28)</f>
        <v>0</v>
      </c>
      <c r="H28" s="21">
        <f>SUM('DEB9:FIN9'!H28)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SUM('DEB9:FIN9'!B29)</f>
        <v>4500</v>
      </c>
      <c r="C29" s="18">
        <f>SUM('DEB9:FIN9'!C29)</f>
        <v>0</v>
      </c>
      <c r="D29" s="18">
        <f>SUM('DEB9:FIN9'!D29)</f>
        <v>0</v>
      </c>
      <c r="E29" s="15" t="s">
        <v>15</v>
      </c>
      <c r="F29" s="21">
        <f>SUM('DEB9:FIN9'!F29)</f>
        <v>0</v>
      </c>
      <c r="G29" s="18">
        <f>SUM('DEB9:FIN9'!G29)</f>
        <v>0</v>
      </c>
      <c r="H29" s="21">
        <f>SUM('DEB9:FIN9'!H29)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SUM('DEB9:FIN9'!B30)</f>
        <v>850</v>
      </c>
      <c r="C30" s="18">
        <f>SUM('DEB9:FIN9'!C30)</f>
        <v>1184.19</v>
      </c>
      <c r="D30" s="18">
        <f>SUM('DEB9:FIN9'!D30)</f>
        <v>0</v>
      </c>
      <c r="E30" s="15"/>
      <c r="F30" s="21">
        <f>SUM('DEB9:FIN9'!F30)</f>
        <v>0</v>
      </c>
      <c r="G30" s="18">
        <f>SUM('DEB9:FIN9'!G30)</f>
        <v>0</v>
      </c>
      <c r="H30" s="21">
        <f>SUM('DEB9:FIN9'!H30)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SUM('DEB9:FIN9'!B31)</f>
        <v>0</v>
      </c>
      <c r="C31" s="18">
        <f>SUM('DEB9:FIN9'!C31)</f>
        <v>0</v>
      </c>
      <c r="D31" s="18">
        <f>SUM('DEB9:FIN9'!D31)</f>
        <v>0</v>
      </c>
      <c r="E31" s="15"/>
      <c r="F31" s="21">
        <f>SUM('DEB9:FIN9'!F31)</f>
        <v>0</v>
      </c>
      <c r="G31" s="18">
        <f>SUM('DEB9:FIN9'!G31)</f>
        <v>0</v>
      </c>
      <c r="H31" s="21">
        <f>SUM('DEB9:FIN9'!H31)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10791.18</v>
      </c>
      <c r="H32" s="31">
        <f>+H33+H34+H35</f>
        <v>10000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SUM('DEB9:FIN9'!B33)</f>
        <v>0</v>
      </c>
      <c r="C33" s="18">
        <f>SUM('DEB9:FIN9'!C33)</f>
        <v>0</v>
      </c>
      <c r="D33" s="18">
        <f>SUM('DEB9:FIN9'!D33)</f>
        <v>0</v>
      </c>
      <c r="E33" s="15" t="s">
        <v>65</v>
      </c>
      <c r="F33" s="21">
        <f>SUM('DEB9:FIN9'!F33)</f>
        <v>0</v>
      </c>
      <c r="G33" s="18">
        <f>SUM('DEB9:FIN9'!G33)</f>
        <v>0</v>
      </c>
      <c r="H33" s="21">
        <f>SUM('DEB9:FIN9'!H33)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SUM('DEB9:FIN9'!B34)</f>
        <v>0</v>
      </c>
      <c r="C34" s="18">
        <f>SUM('DEB9:FIN9'!C34)</f>
        <v>0</v>
      </c>
      <c r="D34" s="18">
        <f>SUM('DEB9:FIN9'!D34)</f>
        <v>0</v>
      </c>
      <c r="E34" s="15" t="s">
        <v>88</v>
      </c>
      <c r="F34" s="21">
        <f>SUM('DEB9:FIN9'!F34)</f>
        <v>0</v>
      </c>
      <c r="G34" s="18">
        <f>SUM('DEB9:FIN9'!G34)</f>
        <v>125.48</v>
      </c>
      <c r="H34" s="21">
        <f>SUM('DEB9:FIN9'!H34)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SUM('DEB9:FIN9'!B35)</f>
        <v>0</v>
      </c>
      <c r="C35" s="18">
        <f>SUM('DEB9:FIN9'!C35)</f>
        <v>0</v>
      </c>
      <c r="D35" s="18">
        <f>SUM('DEB9:FIN9'!D35)</f>
        <v>0</v>
      </c>
      <c r="E35" s="15"/>
      <c r="F35" s="21">
        <f>SUM('DEB9:FIN9'!F35)</f>
        <v>0</v>
      </c>
      <c r="G35" s="18">
        <f>SUM('DEB9:FIN9'!G35)</f>
        <v>10665.7</v>
      </c>
      <c r="H35" s="21">
        <f>SUM('DEB9:FIN9'!H35)</f>
        <v>10000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4000</v>
      </c>
      <c r="G36" s="33">
        <f>G37</f>
        <v>4669.97</v>
      </c>
      <c r="H36" s="31">
        <f>H37</f>
        <v>5500</v>
      </c>
      <c r="J36" s="49"/>
      <c r="K36" s="50"/>
      <c r="L36" s="50"/>
    </row>
    <row r="37" spans="1:12" ht="23.1" customHeight="1" thickBot="1" x14ac:dyDescent="0.35">
      <c r="A37" s="38"/>
      <c r="B37" s="18">
        <f>SUM('DEB9:FIN9'!B37)</f>
        <v>0</v>
      </c>
      <c r="C37" s="18">
        <f>SUM('DEB9:FIN9'!C37)</f>
        <v>0</v>
      </c>
      <c r="D37" s="18">
        <f>SUM('DEB9:FIN9'!D37)</f>
        <v>0</v>
      </c>
      <c r="E37" s="38"/>
      <c r="F37" s="21">
        <f>SUM('DEB9:FIN9'!F37)</f>
        <v>4000</v>
      </c>
      <c r="G37" s="18">
        <f>SUM('DEB9:FIN9'!G37)</f>
        <v>4669.97</v>
      </c>
      <c r="H37" s="21">
        <f>SUM('DEB9:FIN9'!H37)</f>
        <v>5500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SUM('DEB9:FIN9'!B38)</f>
        <v>0</v>
      </c>
      <c r="C38" s="35">
        <f>SUM('DEB9:FIN9'!C38)</f>
        <v>0</v>
      </c>
      <c r="D38" s="35">
        <f>SUM('DEB9:FIN9'!D38)</f>
        <v>0</v>
      </c>
      <c r="E38" s="42" t="s">
        <v>69</v>
      </c>
      <c r="F38" s="35">
        <f>SUM('DEB9:FIN9'!F38)</f>
        <v>5000</v>
      </c>
      <c r="G38" s="65">
        <f>SUM('DEB9:FIN9'!G38)</f>
        <v>7503.99</v>
      </c>
      <c r="H38" s="35">
        <f>SUM('DEB9:FIN9'!H38)</f>
        <v>4139.74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SUM('DEB9:FIN9'!B39)</f>
        <v>0</v>
      </c>
      <c r="C39" s="31">
        <f>SUM('DEB9:FIN9'!C39)</f>
        <v>11558.76</v>
      </c>
      <c r="D39" s="31">
        <f>SUM('DEB9:FIN9'!D39)</f>
        <v>0</v>
      </c>
      <c r="E39" s="44" t="s">
        <v>29</v>
      </c>
      <c r="F39" s="31">
        <f>SUM('DEB9:FIN9'!F39)</f>
        <v>59300</v>
      </c>
      <c r="G39" s="33">
        <f>SUM('DEB9:FIN9'!G39)</f>
        <v>20637.11</v>
      </c>
      <c r="H39" s="31">
        <f>SUM('DEB9:FIN9'!H39)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SUM('DEB9:FIN9'!B40)</f>
        <v>12300</v>
      </c>
      <c r="C40" s="33">
        <f>SUM('DEB9:FIN9'!C40)</f>
        <v>14096.69</v>
      </c>
      <c r="D40" s="33">
        <f>SUM('DEB9:FIN9'!D40)</f>
        <v>15000</v>
      </c>
      <c r="E40" s="37" t="s">
        <v>58</v>
      </c>
      <c r="F40" s="31">
        <f>SUM('DEB9:FIN9'!F40)</f>
        <v>11000</v>
      </c>
      <c r="G40" s="33">
        <f>SUM('DEB9:FIN9'!G40)</f>
        <v>105</v>
      </c>
      <c r="H40" s="31">
        <f>SUM('DEB9:FIN9'!H40)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87500</v>
      </c>
      <c r="C41" s="20">
        <f>C5</f>
        <v>112769.06</v>
      </c>
      <c r="D41" s="20">
        <f>D5</f>
        <v>68000</v>
      </c>
      <c r="E41" s="16" t="s">
        <v>31</v>
      </c>
      <c r="F41" s="28">
        <f>F5</f>
        <v>79300</v>
      </c>
      <c r="G41" s="20">
        <f>G5</f>
        <v>43707.25</v>
      </c>
      <c r="H41" s="28">
        <f>H5</f>
        <v>19639.739999999998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7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SUM('DEB9:FIN9'!B43)</f>
        <v>0</v>
      </c>
      <c r="C43" s="18">
        <f>SUM('DEB9:FIN9'!C43)</f>
        <v>0</v>
      </c>
      <c r="D43" s="18">
        <f>SUM('DEB9:FIN9'!D43)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SUM('DEB9:FIN9'!B44)</f>
        <v>0</v>
      </c>
      <c r="C44" s="18">
        <f>SUM('DEB9:FIN9'!C44)</f>
        <v>0</v>
      </c>
      <c r="D44" s="18">
        <f>SUM('DEB9:FIN9'!D44)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SUM('DEB9:FIN9'!B45)</f>
        <v>0</v>
      </c>
      <c r="C45" s="18">
        <f>SUM('DEB9:FIN9'!C45)</f>
        <v>0</v>
      </c>
      <c r="D45" s="18">
        <f>SUM('DEB9:FIN9'!D45)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SUM('DEB9:FIN9'!B46)</f>
        <v>0</v>
      </c>
      <c r="C46" s="18">
        <f>SUM('DEB9:FIN9'!C46)</f>
        <v>0</v>
      </c>
      <c r="D46" s="18">
        <f>SUM('DEB9:FIN9'!D46)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87500</v>
      </c>
      <c r="C47" s="20">
        <f>C41+C42</f>
        <v>112769.06</v>
      </c>
      <c r="D47" s="20">
        <f>D41+D42</f>
        <v>68000</v>
      </c>
      <c r="E47" s="17" t="s">
        <v>41</v>
      </c>
      <c r="F47" s="28">
        <f>F41+F42</f>
        <v>79300</v>
      </c>
      <c r="G47" s="20">
        <f>G41+G42</f>
        <v>43707.25</v>
      </c>
      <c r="H47" s="28">
        <f>H41+H42</f>
        <v>19639.739999999998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8200</v>
      </c>
      <c r="G49" s="29">
        <f>C41-G41</f>
        <v>69061.81</v>
      </c>
      <c r="H49" s="29">
        <f>D41-H41</f>
        <v>48360.26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I9" sqref="I9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3">
        <v>2022</v>
      </c>
      <c r="C3" s="83"/>
      <c r="F3" s="83">
        <v>2022</v>
      </c>
      <c r="G3" s="83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9">
        <v>2023</v>
      </c>
      <c r="E4" s="11" t="s">
        <v>1</v>
      </c>
      <c r="F4" s="4" t="s">
        <v>74</v>
      </c>
      <c r="G4" s="4" t="s">
        <v>75</v>
      </c>
      <c r="H4" s="66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9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5">
        <f>SUM(G7:G12)</f>
        <v>0</v>
      </c>
      <c r="H6" s="70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9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9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9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9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9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9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70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71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163</v>
      </c>
      <c r="F15" s="22"/>
      <c r="G15" s="19"/>
      <c r="H15" s="71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71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9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7"/>
      <c r="H18" s="71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71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71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71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71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71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71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71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71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71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71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71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71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71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70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71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71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71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70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9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5"/>
      <c r="H38" s="70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70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70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5"/>
      <c r="E41" s="16" t="s">
        <v>31</v>
      </c>
      <c r="F41" s="20">
        <f>F5</f>
        <v>0</v>
      </c>
      <c r="G41" s="20">
        <f>G5</f>
        <v>0</v>
      </c>
      <c r="H41" s="72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7">
        <f>SUM(G43:G46)</f>
        <v>0</v>
      </c>
      <c r="H42" s="71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9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9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9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9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5"/>
      <c r="E47" s="17" t="s">
        <v>41</v>
      </c>
      <c r="F47" s="20">
        <f>F41+F42</f>
        <v>0</v>
      </c>
      <c r="G47" s="20">
        <f>G41+G42</f>
        <v>0</v>
      </c>
      <c r="H47" s="72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101</vt:i4>
      </vt:variant>
      <vt:variant>
        <vt:lpstr>Plages nommées</vt:lpstr>
      </vt:variant>
      <vt:variant>
        <vt:i4>1</vt:i4>
      </vt:variant>
    </vt:vector>
  </HeadingPairs>
  <TitlesOfParts>
    <vt:vector size="102" baseType="lpstr">
      <vt:lpstr>DEB</vt:lpstr>
      <vt:lpstr>DEB1</vt:lpstr>
      <vt:lpstr>1 COMPET Hiver</vt:lpstr>
      <vt:lpstr>1 COMPET Eté</vt:lpstr>
      <vt:lpstr>1 COMPET INTER CLUBS</vt:lpstr>
      <vt:lpstr>1 COMPETITION MASTERS</vt:lpstr>
      <vt:lpstr>1 Cross</vt:lpstr>
      <vt:lpstr>1 MEETING</vt:lpstr>
      <vt:lpstr>1 Marche</vt:lpstr>
      <vt:lpstr>1 FCT</vt:lpstr>
      <vt:lpstr>FIN1</vt:lpstr>
      <vt:lpstr>CUMUL 1</vt:lpstr>
      <vt:lpstr>DEB2</vt:lpstr>
      <vt:lpstr>2 A POLE Stage</vt:lpstr>
      <vt:lpstr>2 A POLE Entrainement</vt:lpstr>
      <vt:lpstr>2 A POLE Equipement</vt:lpstr>
      <vt:lpstr>2 A POLE Suivis</vt:lpstr>
      <vt:lpstr>2 A Aide performance</vt:lpstr>
      <vt:lpstr>2 A Deplacement</vt:lpstr>
      <vt:lpstr>2 A FCT</vt:lpstr>
      <vt:lpstr>2 B Stages</vt:lpstr>
      <vt:lpstr>2 B KINE CHPT FRANCE</vt:lpstr>
      <vt:lpstr>2 C Selection</vt:lpstr>
      <vt:lpstr>2 E ETR</vt:lpstr>
      <vt:lpstr>FIN2</vt:lpstr>
      <vt:lpstr>CUMUL 2</vt:lpstr>
      <vt:lpstr>DEB3</vt:lpstr>
      <vt:lpstr>3 Equip Athlé</vt:lpstr>
      <vt:lpstr>3 Pass Athlé</vt:lpstr>
      <vt:lpstr>3 Sélections Athlé 2028</vt:lpstr>
      <vt:lpstr>3 Stage JEUNES</vt:lpstr>
      <vt:lpstr>3 ETR Jeunes</vt:lpstr>
      <vt:lpstr>FIN3</vt:lpstr>
      <vt:lpstr>CUMUL 3</vt:lpstr>
      <vt:lpstr>DEB4</vt:lpstr>
      <vt:lpstr>4A Courses HS</vt:lpstr>
      <vt:lpstr>4A Selection</vt:lpstr>
      <vt:lpstr>4B Autres</vt:lpstr>
      <vt:lpstr>4A CROSS</vt:lpstr>
      <vt:lpstr>4A MaNo</vt:lpstr>
      <vt:lpstr>4 FCT</vt:lpstr>
      <vt:lpstr>FIN4</vt:lpstr>
      <vt:lpstr>CUMUL 4</vt:lpstr>
      <vt:lpstr>DEB5</vt:lpstr>
      <vt:lpstr>5 ATHLE SANTE MNTP</vt:lpstr>
      <vt:lpstr>5 ATHLE SANTE Tous en forme</vt:lpstr>
      <vt:lpstr>5 Défis</vt:lpstr>
      <vt:lpstr>5 Lycée</vt:lpstr>
      <vt:lpstr>5 ETR</vt:lpstr>
      <vt:lpstr>FIN5</vt:lpstr>
      <vt:lpstr>CUMUL 5</vt:lpstr>
      <vt:lpstr>DEB6</vt:lpstr>
      <vt:lpstr>6A FORMATIONS DIRIGEANTS</vt:lpstr>
      <vt:lpstr>6B FORMATIONS Officiels</vt:lpstr>
      <vt:lpstr>6C FORMATIONS Entraineurs</vt:lpstr>
      <vt:lpstr>6D FORMATIONS Salariés</vt:lpstr>
      <vt:lpstr>FIN6</vt:lpstr>
      <vt:lpstr>CUMUL 6</vt:lpstr>
      <vt:lpstr>DEB7</vt:lpstr>
      <vt:lpstr>7A Relations CDA</vt:lpstr>
      <vt:lpstr>7A Relations Autres</vt:lpstr>
      <vt:lpstr>7A Anim plage</vt:lpstr>
      <vt:lpstr>7A Job Dating</vt:lpstr>
      <vt:lpstr>7A Soirée athlé</vt:lpstr>
      <vt:lpstr>7B Internet</vt:lpstr>
      <vt:lpstr>7 B LICENCES</vt:lpstr>
      <vt:lpstr>FIN7</vt:lpstr>
      <vt:lpstr>CUMUL 7</vt:lpstr>
      <vt:lpstr>DEB8</vt:lpstr>
      <vt:lpstr>8A AG LANA</vt:lpstr>
      <vt:lpstr>8A AG FFA</vt:lpstr>
      <vt:lpstr>8A Com Dir</vt:lpstr>
      <vt:lpstr>8A Bur Exe</vt:lpstr>
      <vt:lpstr>8A HT NIV</vt:lpstr>
      <vt:lpstr>8A Communication</vt:lpstr>
      <vt:lpstr>8 A COT</vt:lpstr>
      <vt:lpstr>8A RUNNING</vt:lpstr>
      <vt:lpstr>8A CRJ</vt:lpstr>
      <vt:lpstr>8A Marche</vt:lpstr>
      <vt:lpstr>8A CSE</vt:lpstr>
      <vt:lpstr>8 A CSO</vt:lpstr>
      <vt:lpstr>8 A CSR</vt:lpstr>
      <vt:lpstr>Médailles</vt:lpstr>
      <vt:lpstr>8 A HANDISPORTS</vt:lpstr>
      <vt:lpstr>8 A MASTERS</vt:lpstr>
      <vt:lpstr>8A Médical</vt:lpstr>
      <vt:lpstr>8A Formations</vt:lpstr>
      <vt:lpstr>FIN8</vt:lpstr>
      <vt:lpstr>CUMUL 8</vt:lpstr>
      <vt:lpstr>DEB9</vt:lpstr>
      <vt:lpstr>9A Affranchissement</vt:lpstr>
      <vt:lpstr>9A Honoraires</vt:lpstr>
      <vt:lpstr>9B Fournitures Location</vt:lpstr>
      <vt:lpstr>9B Impôts</vt:lpstr>
      <vt:lpstr>9B Amortissement</vt:lpstr>
      <vt:lpstr>9C Fonctionnement</vt:lpstr>
      <vt:lpstr>FIN9</vt:lpstr>
      <vt:lpstr>CUMUL 9</vt:lpstr>
      <vt:lpstr>FIN</vt:lpstr>
      <vt:lpstr>SALAIRES</vt:lpstr>
      <vt:lpstr>CUMUL ACTIONS</vt:lpstr>
      <vt:lpstr>'CUMUL ACTIONS'!Zone_d_impression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Rouquier</dc:creator>
  <cp:lastModifiedBy>Utilisateur</cp:lastModifiedBy>
  <cp:lastPrinted>2022-04-05T07:14:13Z</cp:lastPrinted>
  <dcterms:created xsi:type="dcterms:W3CDTF">2017-12-02T15:54:32Z</dcterms:created>
  <dcterms:modified xsi:type="dcterms:W3CDTF">2023-05-13T09:10:57Z</dcterms:modified>
</cp:coreProperties>
</file>