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 Asso\LANA\2019 LANA\AG 2019 08 31\"/>
    </mc:Choice>
  </mc:AlternateContent>
  <xr:revisionPtr revIDLastSave="0" documentId="13_ncr:1_{8C920AE2-22B3-42E7-91EF-1A36B62A74AE}" xr6:coauthVersionLast="43" xr6:coauthVersionMax="43" xr10:uidLastSave="{00000000-0000-0000-0000-000000000000}"/>
  <bookViews>
    <workbookView xWindow="-120" yWindow="-120" windowWidth="24240" windowHeight="13140" tabRatio="601" xr2:uid="{00000000-000D-0000-FFFF-FFFF00000000}"/>
  </bookViews>
  <sheets>
    <sheet name="BP 2019 V03" sheetId="20" r:id="rId1"/>
    <sheet name="SYNTHESE 2019 V03" sheetId="13" r:id="rId2"/>
    <sheet name="DIAPORAMA 2019 V03" sheetId="21" r:id="rId3"/>
    <sheet name="Synthèse " sheetId="4" state="hidden" r:id="rId4"/>
  </sheets>
  <externalReferences>
    <externalReference r:id="rId5"/>
  </externalReferences>
  <definedNames>
    <definedName name="_xlnm.Print_Area" localSheetId="0">'BP 2019 V03'!$A$1:$H$162</definedName>
    <definedName name="_xlnm.Print_Area" localSheetId="1">'SYNTHESE 2019 V03'!$A$1:$E$72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0" l="1"/>
  <c r="C151" i="20" l="1"/>
  <c r="C134" i="20" l="1"/>
  <c r="C119" i="20"/>
  <c r="C103" i="20"/>
  <c r="C83" i="20"/>
  <c r="C72" i="20"/>
  <c r="C55" i="20"/>
  <c r="C39" i="20"/>
  <c r="C27" i="20"/>
  <c r="C13" i="20"/>
  <c r="C164" i="20" l="1"/>
  <c r="H87" i="20"/>
  <c r="G155" i="20" l="1"/>
  <c r="E68" i="13" s="1"/>
  <c r="G138" i="20"/>
  <c r="E65" i="13" s="1"/>
  <c r="G123" i="20"/>
  <c r="E62" i="13" s="1"/>
  <c r="G107" i="20"/>
  <c r="E59" i="13" s="1"/>
  <c r="G87" i="20"/>
  <c r="E56" i="13" s="1"/>
  <c r="G76" i="20"/>
  <c r="E53" i="13" s="1"/>
  <c r="G59" i="20"/>
  <c r="E50" i="13" s="1"/>
  <c r="G46" i="20"/>
  <c r="E47" i="13" s="1"/>
  <c r="G17" i="20" l="1"/>
  <c r="E44" i="13" l="1"/>
  <c r="E71" i="13" s="1"/>
  <c r="G160" i="20"/>
  <c r="B53" i="20"/>
  <c r="B153" i="20"/>
  <c r="B149" i="20"/>
  <c r="B144" i="20"/>
  <c r="B136" i="20"/>
  <c r="B132" i="20"/>
  <c r="B121" i="20"/>
  <c r="B117" i="20"/>
  <c r="B114" i="20"/>
  <c r="B105" i="20"/>
  <c r="B101" i="20"/>
  <c r="B98" i="20"/>
  <c r="B95" i="20"/>
  <c r="B92" i="20"/>
  <c r="B85" i="20"/>
  <c r="B81" i="20"/>
  <c r="B74" i="20"/>
  <c r="B70" i="20"/>
  <c r="B65" i="20"/>
  <c r="B57" i="20"/>
  <c r="B25" i="20"/>
  <c r="B29" i="20"/>
  <c r="B33" i="20"/>
  <c r="B37" i="20"/>
  <c r="B41" i="20"/>
  <c r="B44" i="20"/>
  <c r="B17" i="20"/>
  <c r="E6" i="13" s="1"/>
  <c r="B155" i="20" l="1"/>
  <c r="E30" i="13" s="1"/>
  <c r="B87" i="20"/>
  <c r="E18" i="13" s="1"/>
  <c r="B76" i="20"/>
  <c r="E15" i="13" s="1"/>
  <c r="B46" i="20"/>
  <c r="E9" i="13" s="1"/>
  <c r="B138" i="20"/>
  <c r="E27" i="13" s="1"/>
  <c r="B123" i="20"/>
  <c r="E24" i="13" s="1"/>
  <c r="B59" i="20"/>
  <c r="E12" i="13" s="1"/>
  <c r="B107" i="20"/>
  <c r="E21" i="13" s="1"/>
  <c r="E35" i="13" l="1"/>
  <c r="B160" i="20"/>
  <c r="G162" i="20" s="1"/>
  <c r="H53" i="20"/>
  <c r="H150" i="20" l="1"/>
  <c r="H27" i="20"/>
  <c r="H46" i="20" s="1"/>
  <c r="H59" i="20" l="1"/>
  <c r="H155" i="20"/>
  <c r="H138" i="20"/>
  <c r="H123" i="20"/>
  <c r="H107" i="20"/>
  <c r="H76" i="20"/>
  <c r="H17" i="20"/>
  <c r="C8" i="20" l="1"/>
  <c r="D117" i="20" l="1"/>
  <c r="D114" i="20"/>
  <c r="D44" i="20"/>
  <c r="D53" i="20" l="1"/>
  <c r="D29" i="20" l="1"/>
  <c r="D153" i="20"/>
  <c r="D144" i="20"/>
  <c r="D132" i="20"/>
  <c r="D62" i="13"/>
  <c r="B35" i="21" s="1"/>
  <c r="D121" i="20"/>
  <c r="D105" i="20"/>
  <c r="D101" i="20"/>
  <c r="D98" i="20"/>
  <c r="D95" i="20"/>
  <c r="D92" i="20"/>
  <c r="D56" i="13"/>
  <c r="B33" i="21" s="1"/>
  <c r="D85" i="20"/>
  <c r="D81" i="20"/>
  <c r="D53" i="13"/>
  <c r="B32" i="21" s="1"/>
  <c r="D74" i="20"/>
  <c r="D70" i="20"/>
  <c r="D65" i="20"/>
  <c r="D57" i="20"/>
  <c r="D37" i="20"/>
  <c r="D33" i="20"/>
  <c r="D25" i="20"/>
  <c r="D44" i="13"/>
  <c r="B29" i="21" s="1"/>
  <c r="D15" i="20"/>
  <c r="D11" i="20"/>
  <c r="D59" i="13" l="1"/>
  <c r="B34" i="21" s="1"/>
  <c r="D50" i="13"/>
  <c r="B31" i="21" s="1"/>
  <c r="D47" i="13"/>
  <c r="B30" i="21" s="1"/>
  <c r="D65" i="13"/>
  <c r="B36" i="21" s="1"/>
  <c r="D68" i="13"/>
  <c r="B37" i="21" s="1"/>
  <c r="D41" i="20"/>
  <c r="E46" i="20" s="1"/>
  <c r="D136" i="20"/>
  <c r="E138" i="20" s="1"/>
  <c r="D27" i="13" s="1"/>
  <c r="B9" i="21" s="1"/>
  <c r="E59" i="20"/>
  <c r="D12" i="13" s="1"/>
  <c r="B4" i="21" s="1"/>
  <c r="E17" i="20"/>
  <c r="E87" i="20"/>
  <c r="H160" i="20"/>
  <c r="E107" i="20"/>
  <c r="D21" i="13" s="1"/>
  <c r="B7" i="21" s="1"/>
  <c r="E76" i="20"/>
  <c r="D15" i="13" s="1"/>
  <c r="B5" i="21" s="1"/>
  <c r="E123" i="20"/>
  <c r="D24" i="13" s="1"/>
  <c r="B8" i="21" s="1"/>
  <c r="D149" i="20"/>
  <c r="B38" i="21" l="1"/>
  <c r="D71" i="13"/>
  <c r="D9" i="13"/>
  <c r="B3" i="21" s="1"/>
  <c r="D6" i="13"/>
  <c r="B2" i="21" s="1"/>
  <c r="D18" i="13"/>
  <c r="B6" i="21" s="1"/>
  <c r="E155" i="20"/>
  <c r="E160" i="20" s="1"/>
  <c r="H162" i="20" s="1"/>
  <c r="D30" i="13" l="1"/>
  <c r="B10" i="21" s="1"/>
  <c r="B11" i="21" s="1"/>
  <c r="D35" i="13" l="1"/>
  <c r="G22" i="4"/>
  <c r="D22" i="4"/>
</calcChain>
</file>

<file path=xl/sharedStrings.xml><?xml version="1.0" encoding="utf-8"?>
<sst xmlns="http://schemas.openxmlformats.org/spreadsheetml/2006/main" count="266" uniqueCount="154">
  <si>
    <t>1A. Championnats régionaux sur piste</t>
  </si>
  <si>
    <t>ACTIONS</t>
  </si>
  <si>
    <t>CHARGES</t>
  </si>
  <si>
    <t>RECETTES</t>
  </si>
  <si>
    <t>1 ATHLETISME PISTE</t>
  </si>
  <si>
    <t xml:space="preserve">          Championnats régionaux</t>
  </si>
  <si>
    <t xml:space="preserve">          Championnats Inter clubs</t>
  </si>
  <si>
    <t xml:space="preserve">         Salaires</t>
  </si>
  <si>
    <t xml:space="preserve">         Frais de fonctionnement</t>
  </si>
  <si>
    <t>Sous-total ATHLETISME PISTE</t>
  </si>
  <si>
    <t>1B. Salaires &amp; Fonctionnement</t>
  </si>
  <si>
    <t>2 SUIVI ATHLETES</t>
  </si>
  <si>
    <t>Sous-total SUIVI ATHLETES</t>
  </si>
  <si>
    <t>2A. Suivi athlètes POLE &amp; CER</t>
  </si>
  <si>
    <t xml:space="preserve">          Stages</t>
  </si>
  <si>
    <t xml:space="preserve">          Equipement</t>
  </si>
  <si>
    <t xml:space="preserve">          Entrainements</t>
  </si>
  <si>
    <t>Conseil Régional</t>
  </si>
  <si>
    <t xml:space="preserve">          Suivi scolaire/Sportif/Médical</t>
  </si>
  <si>
    <t>Crédit état</t>
  </si>
  <si>
    <t>2B. Suivi athlètes régionaux</t>
  </si>
  <si>
    <t xml:space="preserve">         Stages</t>
  </si>
  <si>
    <t>2D. Salaires &amp; Fonctionnement</t>
  </si>
  <si>
    <t>2C. Sélection équipe</t>
  </si>
  <si>
    <t xml:space="preserve">         Déplacements</t>
  </si>
  <si>
    <t>3 ATHLETISME DES JEUNES</t>
  </si>
  <si>
    <t>Sous-total ATHLETISME DES JEUNES</t>
  </si>
  <si>
    <t>3B. Salaires &amp; Fonctionnement</t>
  </si>
  <si>
    <t xml:space="preserve">          Sélection équipe</t>
  </si>
  <si>
    <t>3A. Suivi athlètes jeunes</t>
  </si>
  <si>
    <t xml:space="preserve">          Courses labellisées</t>
  </si>
  <si>
    <t>Droits labellisation</t>
  </si>
  <si>
    <t>4A. Courses sur routes</t>
  </si>
  <si>
    <t>4C. Salaires &amp; Fonctionnement</t>
  </si>
  <si>
    <t xml:space="preserve">4B. Autres pratiques </t>
  </si>
  <si>
    <t>5 ATHLE SANTE LOISIRS</t>
  </si>
  <si>
    <t>Sous-total ATHLE SANTE LOISIRS</t>
  </si>
  <si>
    <t>5A. Promotion ASL</t>
  </si>
  <si>
    <t xml:space="preserve">          Développement de l'activité ASL</t>
  </si>
  <si>
    <t>5B. Salaires &amp; Fonctionnement</t>
  </si>
  <si>
    <t>Contribution des Comités départementaux HS</t>
  </si>
  <si>
    <t>6 FORMATIONS</t>
  </si>
  <si>
    <t>6A. Formation Dirigeants</t>
  </si>
  <si>
    <t xml:space="preserve">          Formation des officiels </t>
  </si>
  <si>
    <t>6B. Formation Officiels</t>
  </si>
  <si>
    <t xml:space="preserve">          Formation des dirigeants </t>
  </si>
  <si>
    <t xml:space="preserve">          Formation des entraineurs</t>
  </si>
  <si>
    <t>6C. Formation Entraineurs</t>
  </si>
  <si>
    <t xml:space="preserve">          Formation des salariés </t>
  </si>
  <si>
    <t>6D. Formation Salariés</t>
  </si>
  <si>
    <t>6E. Salaires &amp; Fonctionnement</t>
  </si>
  <si>
    <t>Sous-total FORMATION</t>
  </si>
  <si>
    <t xml:space="preserve">          Relations avec Comités</t>
  </si>
  <si>
    <t xml:space="preserve">          Relations autres (Clubs, Collectivités)</t>
  </si>
  <si>
    <t>7  STRUCTURATION DES CLUBS &amp; ANIMATION TERRITORIALE</t>
  </si>
  <si>
    <t>Sous-total  STRUCTURATION DES CLUBS &amp; ANIMATION TERRITORIALE</t>
  </si>
  <si>
    <t>7A. Relations</t>
  </si>
  <si>
    <t>7B. Gestion des adhérents et des clubs</t>
  </si>
  <si>
    <t>7C. Salaires &amp; Fonctionnement</t>
  </si>
  <si>
    <t>Cotisations clubs</t>
  </si>
  <si>
    <t>Droits de mutation</t>
  </si>
  <si>
    <t>8 STRUCTURE REGIONALE</t>
  </si>
  <si>
    <t>Sous-total STRUCTURE REGIONALE</t>
  </si>
  <si>
    <t xml:space="preserve">          Assemblée Générale LANA &amp; FFA</t>
  </si>
  <si>
    <t>FFA aides AG fédérale</t>
  </si>
  <si>
    <t xml:space="preserve">          Bureau Exécutif</t>
  </si>
  <si>
    <t xml:space="preserve">          Commissions régionales</t>
  </si>
  <si>
    <t xml:space="preserve">          Comité Directeur</t>
  </si>
  <si>
    <t>8A. Structures régionales</t>
  </si>
  <si>
    <t>8B. Salaires &amp; Fonctionnement</t>
  </si>
  <si>
    <t xml:space="preserve">         Frais de fct (médailles &amp; récompenses)</t>
  </si>
  <si>
    <t>9 ADMINISTRATION</t>
  </si>
  <si>
    <t>Sous-total ADMINISTRATION</t>
  </si>
  <si>
    <t xml:space="preserve">          Site Internet</t>
  </si>
  <si>
    <t xml:space="preserve">          Affranchissements, Téléphone, Internet</t>
  </si>
  <si>
    <t xml:space="preserve">          Honoraires et autres services extérieurs</t>
  </si>
  <si>
    <t xml:space="preserve">          Fournitures, Locations, Entretien</t>
  </si>
  <si>
    <t xml:space="preserve">          Dotations aux amortissements</t>
  </si>
  <si>
    <t xml:space="preserve">        *** RESERVE</t>
  </si>
  <si>
    <t xml:space="preserve">         *** ALEA</t>
  </si>
  <si>
    <t>TOTAL GENERAL DES CHARGES</t>
  </si>
  <si>
    <t>TOTAL GENERAL DES RECETTES</t>
  </si>
  <si>
    <t xml:space="preserve">          Impôts, Assurances, Frais bancaires</t>
  </si>
  <si>
    <t>Droits inscription des clubs</t>
  </si>
  <si>
    <t>Droits labellisation / Inscriptions clubs</t>
  </si>
  <si>
    <t xml:space="preserve">          Championnats Masters</t>
  </si>
  <si>
    <t>9C. Salaires &amp; Fonctionnement</t>
  </si>
  <si>
    <t>9B. Siège régional</t>
  </si>
  <si>
    <t>9A. Communication</t>
  </si>
  <si>
    <t>Partenariats</t>
  </si>
  <si>
    <t>Inscription hors ligue / Pénalités</t>
  </si>
  <si>
    <t>Inscriptions</t>
  </si>
  <si>
    <t>Prestations</t>
  </si>
  <si>
    <t>Pénalités</t>
  </si>
  <si>
    <t>Produits financiers</t>
  </si>
  <si>
    <t>Produits exceptionnels</t>
  </si>
  <si>
    <t xml:space="preserve"> ATHLETISME PISTE</t>
  </si>
  <si>
    <t xml:space="preserve"> SUIVI ATHLETES</t>
  </si>
  <si>
    <t xml:space="preserve"> ATHLETISME DES JEUNES</t>
  </si>
  <si>
    <t xml:space="preserve"> ATHLETISME HORS STADE</t>
  </si>
  <si>
    <t xml:space="preserve"> ATHLE SANTE LOISIRS</t>
  </si>
  <si>
    <t xml:space="preserve"> FORMATION</t>
  </si>
  <si>
    <t xml:space="preserve">  STRUCTURATION DES CLUBS &amp; ANIMATION TERRITORIALE</t>
  </si>
  <si>
    <t xml:space="preserve"> STRUCTURE REGIONALE</t>
  </si>
  <si>
    <t xml:space="preserve"> ADMINISTRATION</t>
  </si>
  <si>
    <t>SYNTHESE BUDGET EXERCICE 2018 LANA</t>
  </si>
  <si>
    <t>PREVISION</t>
  </si>
  <si>
    <t>2A1. Salaires &amp; Fonctionnement POLE &amp; PER</t>
  </si>
  <si>
    <t>2E. ETR</t>
  </si>
  <si>
    <t xml:space="preserve">         Fonctionnement ETR</t>
  </si>
  <si>
    <t xml:space="preserve">Conseil Régional / FFA </t>
  </si>
  <si>
    <t>TOTAL GENERAL DES PRODUITS (RECETTES)</t>
  </si>
  <si>
    <t>TOTAL GENERAL DES CHARGES (DEPENSES)</t>
  </si>
  <si>
    <t xml:space="preserve">Mise à Disposition </t>
  </si>
  <si>
    <t>Reprise dette pénale</t>
  </si>
  <si>
    <t xml:space="preserve">         *** ALEAS</t>
  </si>
  <si>
    <t xml:space="preserve">          Championnat Cross</t>
  </si>
  <si>
    <t>Clubs radiés</t>
  </si>
  <si>
    <t>1 ATHLETISME COMPETITION</t>
  </si>
  <si>
    <t>Sous-total ATHLETISME COMPETITION</t>
  </si>
  <si>
    <t>PRODUITS (RECETTES)</t>
  </si>
  <si>
    <t>CHARGES (DEPENSES)</t>
  </si>
  <si>
    <t xml:space="preserve">           Soirées de l'Athlé</t>
  </si>
  <si>
    <t>Conseil Régional Aide emploi</t>
  </si>
  <si>
    <t xml:space="preserve">TOTAL GENERAL DES PRODUITS </t>
  </si>
  <si>
    <t>ANS</t>
  </si>
  <si>
    <t>Conseil Régional / FFA / ANS</t>
  </si>
  <si>
    <t>FFA / Fédéraux</t>
  </si>
  <si>
    <t>FFA / Colloque</t>
  </si>
  <si>
    <t>FFA (50*110)</t>
  </si>
  <si>
    <t>Transfert de charges</t>
  </si>
  <si>
    <t>Fonds dédiés 2018</t>
  </si>
  <si>
    <t>PRODUITS</t>
  </si>
  <si>
    <t>PREVISIONS  2019</t>
  </si>
  <si>
    <t>Réalisations</t>
  </si>
  <si>
    <t>Prévisions</t>
  </si>
  <si>
    <t>Labellisations clubs</t>
  </si>
  <si>
    <t>Stages</t>
  </si>
  <si>
    <t>ASP</t>
  </si>
  <si>
    <t>Conseil Régional (Tenues)</t>
  </si>
  <si>
    <t>Dons</t>
  </si>
  <si>
    <t>Uniformation</t>
  </si>
  <si>
    <t>Relations avec les Comités</t>
  </si>
  <si>
    <t>CNDS</t>
  </si>
  <si>
    <t>Cotisations licences</t>
  </si>
  <si>
    <t>REALISATIONS</t>
  </si>
  <si>
    <t>PSF-ANS</t>
  </si>
  <si>
    <t xml:space="preserve">          Développement PASS'ATHLE</t>
  </si>
  <si>
    <t xml:space="preserve">LANA  BUDGET  PREVISIONNEL V03 EXERCICE 2019 </t>
  </si>
  <si>
    <t xml:space="preserve">LANA  BUDGET PREVISIONNEL 2019 </t>
  </si>
  <si>
    <t>Sous-total ATHLETISME RUNNING</t>
  </si>
  <si>
    <t>4 ATHLETISME RUNNING</t>
  </si>
  <si>
    <t>4 ATHLE RUNNING</t>
  </si>
  <si>
    <t xml:space="preserve">          Trail, Marche nordique compétitions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</si>
</sst>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5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3" fillId="0" borderId="10" xfId="0" applyFont="1" applyBorder="1"/>
    <xf numFmtId="0" fontId="2" fillId="2" borderId="10" xfId="0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0" borderId="18" xfId="0" applyFont="1" applyBorder="1"/>
    <xf numFmtId="0" fontId="2" fillId="0" borderId="10" xfId="0" applyFont="1" applyBorder="1"/>
    <xf numFmtId="0" fontId="2" fillId="3" borderId="9" xfId="0" applyFont="1" applyFill="1" applyBorder="1"/>
    <xf numFmtId="164" fontId="1" fillId="3" borderId="3" xfId="0" applyNumberFormat="1" applyFont="1" applyFill="1" applyBorder="1"/>
    <xf numFmtId="164" fontId="1" fillId="3" borderId="6" xfId="0" applyNumberFormat="1" applyFont="1" applyFill="1" applyBorder="1"/>
    <xf numFmtId="0" fontId="1" fillId="3" borderId="9" xfId="0" applyFont="1" applyFill="1" applyBorder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11" xfId="0" applyNumberFormat="1" applyFont="1" applyBorder="1"/>
    <xf numFmtId="4" fontId="1" fillId="0" borderId="15" xfId="0" applyNumberFormat="1" applyFont="1" applyBorder="1"/>
    <xf numFmtId="4" fontId="1" fillId="0" borderId="19" xfId="0" applyNumberFormat="1" applyFont="1" applyBorder="1"/>
    <xf numFmtId="0" fontId="2" fillId="0" borderId="28" xfId="0" applyFont="1" applyFill="1" applyBorder="1"/>
    <xf numFmtId="4" fontId="1" fillId="0" borderId="11" xfId="0" applyNumberFormat="1" applyFont="1" applyFill="1" applyBorder="1"/>
    <xf numFmtId="10" fontId="1" fillId="0" borderId="0" xfId="0" applyNumberFormat="1" applyFont="1"/>
    <xf numFmtId="10" fontId="5" fillId="0" borderId="0" xfId="0" applyNumberFormat="1" applyFont="1" applyAlignment="1">
      <alignment horizontal="center"/>
    </xf>
    <xf numFmtId="4" fontId="1" fillId="0" borderId="4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0" xfId="0" applyNumberFormat="1" applyFont="1" applyBorder="1"/>
    <xf numFmtId="4" fontId="1" fillId="0" borderId="2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25" xfId="0" applyNumberFormat="1" applyFont="1" applyBorder="1"/>
    <xf numFmtId="4" fontId="1" fillId="0" borderId="24" xfId="0" applyNumberFormat="1" applyFont="1" applyBorder="1"/>
    <xf numFmtId="4" fontId="1" fillId="0" borderId="8" xfId="0" applyNumberFormat="1" applyFont="1" applyBorder="1"/>
    <xf numFmtId="4" fontId="1" fillId="0" borderId="23" xfId="0" applyNumberFormat="1" applyFont="1" applyBorder="1"/>
    <xf numFmtId="165" fontId="0" fillId="0" borderId="0" xfId="0" applyNumberFormat="1"/>
    <xf numFmtId="4" fontId="1" fillId="3" borderId="3" xfId="0" applyNumberFormat="1" applyFont="1" applyFill="1" applyBorder="1"/>
    <xf numFmtId="4" fontId="1" fillId="3" borderId="6" xfId="0" applyNumberFormat="1" applyFont="1" applyFill="1" applyBorder="1"/>
    <xf numFmtId="0" fontId="7" fillId="0" borderId="10" xfId="0" applyFont="1" applyBorder="1"/>
    <xf numFmtId="0" fontId="2" fillId="2" borderId="9" xfId="0" applyFont="1" applyFill="1" applyBorder="1" applyAlignment="1">
      <alignment horizontal="center"/>
    </xf>
    <xf numFmtId="4" fontId="1" fillId="3" borderId="26" xfId="0" applyNumberFormat="1" applyFont="1" applyFill="1" applyBorder="1"/>
    <xf numFmtId="4" fontId="1" fillId="0" borderId="35" xfId="0" applyNumberFormat="1" applyFont="1" applyBorder="1"/>
    <xf numFmtId="0" fontId="1" fillId="3" borderId="3" xfId="0" applyFont="1" applyFill="1" applyBorder="1"/>
    <xf numFmtId="0" fontId="3" fillId="0" borderId="25" xfId="0" applyFont="1" applyBorder="1"/>
    <xf numFmtId="0" fontId="1" fillId="0" borderId="25" xfId="0" applyFont="1" applyBorder="1"/>
    <xf numFmtId="0" fontId="2" fillId="3" borderId="2" xfId="0" applyFont="1" applyFill="1" applyBorder="1"/>
    <xf numFmtId="0" fontId="6" fillId="0" borderId="0" xfId="0" applyFont="1" applyAlignment="1">
      <alignment horizontal="center"/>
    </xf>
    <xf numFmtId="0" fontId="1" fillId="3" borderId="40" xfId="0" applyFont="1" applyFill="1" applyBorder="1"/>
    <xf numFmtId="4" fontId="1" fillId="3" borderId="38" xfId="0" applyNumberFormat="1" applyFont="1" applyFill="1" applyBorder="1"/>
    <xf numFmtId="0" fontId="3" fillId="0" borderId="7" xfId="0" applyFont="1" applyBorder="1"/>
    <xf numFmtId="0" fontId="1" fillId="0" borderId="41" xfId="0" applyFont="1" applyBorder="1"/>
    <xf numFmtId="4" fontId="1" fillId="0" borderId="42" xfId="0" applyNumberFormat="1" applyFont="1" applyBorder="1"/>
    <xf numFmtId="0" fontId="1" fillId="0" borderId="40" xfId="0" applyFont="1" applyBorder="1"/>
    <xf numFmtId="4" fontId="1" fillId="0" borderId="38" xfId="0" applyNumberFormat="1" applyFont="1" applyBorder="1"/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43" xfId="0" applyFont="1" applyBorder="1"/>
    <xf numFmtId="0" fontId="2" fillId="0" borderId="18" xfId="0" applyFont="1" applyFill="1" applyBorder="1" applyAlignment="1">
      <alignment horizontal="center"/>
    </xf>
    <xf numFmtId="4" fontId="1" fillId="0" borderId="44" xfId="0" applyNumberFormat="1" applyFont="1" applyBorder="1"/>
    <xf numFmtId="4" fontId="1" fillId="0" borderId="45" xfId="0" applyNumberFormat="1" applyFont="1" applyBorder="1"/>
    <xf numFmtId="0" fontId="3" fillId="0" borderId="7" xfId="0" applyFont="1" applyFill="1" applyBorder="1"/>
    <xf numFmtId="4" fontId="1" fillId="0" borderId="8" xfId="0" applyNumberFormat="1" applyFont="1" applyFill="1" applyBorder="1"/>
    <xf numFmtId="0" fontId="1" fillId="0" borderId="7" xfId="0" applyFont="1" applyFill="1" applyBorder="1"/>
    <xf numFmtId="0" fontId="3" fillId="0" borderId="7" xfId="0" applyFont="1" applyFill="1" applyBorder="1" applyAlignment="1"/>
    <xf numFmtId="0" fontId="0" fillId="0" borderId="7" xfId="0" applyFont="1" applyBorder="1"/>
    <xf numFmtId="4" fontId="1" fillId="0" borderId="33" xfId="0" applyNumberFormat="1" applyFont="1" applyBorder="1"/>
    <xf numFmtId="4" fontId="1" fillId="0" borderId="34" xfId="0" applyNumberFormat="1" applyFont="1" applyBorder="1"/>
    <xf numFmtId="4" fontId="1" fillId="0" borderId="36" xfId="0" applyNumberFormat="1" applyFont="1" applyBorder="1"/>
    <xf numFmtId="0" fontId="2" fillId="3" borderId="3" xfId="0" applyFont="1" applyFill="1" applyBorder="1"/>
    <xf numFmtId="0" fontId="2" fillId="3" borderId="0" xfId="0" applyFont="1" applyFill="1"/>
    <xf numFmtId="3" fontId="1" fillId="0" borderId="0" xfId="0" applyNumberFormat="1" applyFont="1"/>
    <xf numFmtId="3" fontId="1" fillId="3" borderId="0" xfId="0" applyNumberFormat="1" applyFont="1" applyFill="1"/>
    <xf numFmtId="0" fontId="2" fillId="0" borderId="3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4" fontId="1" fillId="0" borderId="35" xfId="0" applyNumberFormat="1" applyFont="1" applyFill="1" applyBorder="1"/>
    <xf numFmtId="4" fontId="1" fillId="0" borderId="46" xfId="0" applyNumberFormat="1" applyFont="1" applyBorder="1"/>
    <xf numFmtId="4" fontId="1" fillId="0" borderId="47" xfId="0" applyNumberFormat="1" applyFont="1" applyBorder="1"/>
    <xf numFmtId="4" fontId="1" fillId="0" borderId="49" xfId="0" applyNumberFormat="1" applyFont="1" applyBorder="1"/>
    <xf numFmtId="4" fontId="3" fillId="0" borderId="11" xfId="0" applyNumberFormat="1" applyFont="1" applyBorder="1"/>
    <xf numFmtId="4" fontId="2" fillId="0" borderId="11" xfId="0" applyNumberFormat="1" applyFont="1" applyFill="1" applyBorder="1"/>
    <xf numFmtId="4" fontId="3" fillId="0" borderId="11" xfId="0" applyNumberFormat="1" applyFont="1" applyFill="1" applyBorder="1"/>
    <xf numFmtId="4" fontId="2" fillId="0" borderId="11" xfId="0" applyNumberFormat="1" applyFont="1" applyBorder="1"/>
    <xf numFmtId="4" fontId="3" fillId="3" borderId="48" xfId="0" applyNumberFormat="1" applyFont="1" applyFill="1" applyBorder="1"/>
    <xf numFmtId="4" fontId="3" fillId="0" borderId="19" xfId="0" applyNumberFormat="1" applyFont="1" applyFill="1" applyBorder="1" applyAlignment="1">
      <alignment horizontal="center"/>
    </xf>
    <xf numFmtId="4" fontId="3" fillId="0" borderId="45" xfId="0" applyNumberFormat="1" applyFont="1" applyBorder="1"/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1" fillId="3" borderId="48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51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 vertical="center"/>
    </xf>
    <xf numFmtId="4" fontId="2" fillId="0" borderId="48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" fontId="1" fillId="0" borderId="54" xfId="0" applyNumberFormat="1" applyFont="1" applyBorder="1"/>
    <xf numFmtId="4" fontId="1" fillId="3" borderId="54" xfId="0" applyNumberFormat="1" applyFont="1" applyFill="1" applyBorder="1"/>
    <xf numFmtId="0" fontId="0" fillId="0" borderId="49" xfId="0" applyBorder="1" applyAlignment="1">
      <alignment horizontal="center"/>
    </xf>
    <xf numFmtId="4" fontId="1" fillId="0" borderId="1" xfId="0" applyNumberFormat="1" applyFont="1" applyFill="1" applyBorder="1"/>
    <xf numFmtId="4" fontId="1" fillId="3" borderId="2" xfId="0" applyNumberFormat="1" applyFont="1" applyFill="1" applyBorder="1"/>
    <xf numFmtId="4" fontId="1" fillId="3" borderId="55" xfId="0" applyNumberFormat="1" applyFont="1" applyFill="1" applyBorder="1"/>
    <xf numFmtId="0" fontId="6" fillId="0" borderId="0" xfId="0" applyNumberFormat="1" applyFont="1" applyAlignment="1">
      <alignment horizontal="center"/>
    </xf>
    <xf numFmtId="4" fontId="1" fillId="4" borderId="48" xfId="0" applyNumberFormat="1" applyFont="1" applyFill="1" applyBorder="1"/>
    <xf numFmtId="4" fontId="1" fillId="0" borderId="26" xfId="0" applyNumberFormat="1" applyFont="1" applyBorder="1"/>
    <xf numFmtId="4" fontId="1" fillId="0" borderId="57" xfId="0" applyNumberFormat="1" applyFont="1" applyBorder="1"/>
    <xf numFmtId="4" fontId="2" fillId="0" borderId="1" xfId="0" applyNumberFormat="1" applyFont="1" applyBorder="1" applyAlignment="1">
      <alignment vertical="center"/>
    </xf>
    <xf numFmtId="4" fontId="0" fillId="4" borderId="48" xfId="0" applyNumberFormat="1" applyFill="1" applyBorder="1" applyAlignment="1">
      <alignment horizontal="center"/>
    </xf>
    <xf numFmtId="4" fontId="1" fillId="0" borderId="56" xfId="0" applyNumberFormat="1" applyFont="1" applyBorder="1"/>
    <xf numFmtId="0" fontId="4" fillId="0" borderId="0" xfId="0" applyFont="1" applyAlignment="1">
      <alignment horizontal="center"/>
    </xf>
    <xf numFmtId="4" fontId="10" fillId="0" borderId="0" xfId="0" applyNumberFormat="1" applyFont="1"/>
    <xf numFmtId="0" fontId="3" fillId="0" borderId="4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6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0" xfId="0" applyFont="1" applyAlignment="1"/>
    <xf numFmtId="4" fontId="6" fillId="0" borderId="0" xfId="0" applyNumberFormat="1" applyFont="1" applyAlignment="1"/>
    <xf numFmtId="0" fontId="8" fillId="0" borderId="0" xfId="0" applyFont="1" applyAlignment="1"/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6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CHARGES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A-404B-9996-396B808ACE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A-404B-9996-396B808ACE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A-404B-9996-396B808ACE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AA-404B-9996-396B808ACE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AA-404B-9996-396B808ACE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AA-404B-9996-396B808ACE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AA-404B-9996-396B808ACE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AA-404B-9996-396B808ACE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AA-404B-9996-396B808ACEAB}"/>
              </c:ext>
            </c:extLst>
          </c:dPt>
          <c:dLbls>
            <c:dLbl>
              <c:idx val="0"/>
              <c:layout>
                <c:manualLayout>
                  <c:x val="0.11687113910761154"/>
                  <c:y val="-1.0215938916726317E-3"/>
                </c:manualLayout>
              </c:layout>
              <c:tx>
                <c:rich>
                  <a:bodyPr/>
                  <a:lstStyle/>
                  <a:p>
                    <a:fld id="{7C126AF7-6169-465E-A60A-6CD8992C3D8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F666EA3A-3E45-4A23-89B0-AED93B881FF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E379E3F1-DF3D-465E-802D-C528B44038D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7866666666667"/>
                      <c:h val="0.108954664757814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AA-404B-9996-396B808ACEAB}"/>
                </c:ext>
              </c:extLst>
            </c:dLbl>
            <c:dLbl>
              <c:idx val="1"/>
              <c:layout>
                <c:manualLayout>
                  <c:x val="1.9694866141732284E-2"/>
                  <c:y val="-0.13364471486518731"/>
                </c:manualLayout>
              </c:layout>
              <c:tx>
                <c:rich>
                  <a:bodyPr/>
                  <a:lstStyle/>
                  <a:p>
                    <a:fld id="{09470B6A-64AF-41F1-B2C1-9246B9D79AE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326B06A-F6D3-4FF0-92F0-565F5E4AC2CD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7CE3D3F9-62EF-47F5-8AAE-CB52849A79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AA-404B-9996-396B808ACEAB}"/>
                </c:ext>
              </c:extLst>
            </c:dLbl>
            <c:dLbl>
              <c:idx val="2"/>
              <c:layout>
                <c:manualLayout>
                  <c:x val="0.19069236275535489"/>
                  <c:y val="-2.543707799883793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A-404B-9996-396B808ACE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462130-9778-4DA2-B927-5F8EC84A687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081569A-4A3C-4968-8CC7-97ED4F73029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F6272779-10B3-466F-9960-8BE6EBC5D645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5AA-404B-9996-396B808ACEAB}"/>
                </c:ext>
              </c:extLst>
            </c:dLbl>
            <c:dLbl>
              <c:idx val="4"/>
              <c:layout>
                <c:manualLayout>
                  <c:x val="-0.29975082135712056"/>
                  <c:y val="-1.9114423674139968E-2"/>
                </c:manualLayout>
              </c:layout>
              <c:tx>
                <c:rich>
                  <a:bodyPr/>
                  <a:lstStyle/>
                  <a:p>
                    <a:fld id="{57CCA5E3-284D-45BB-AB54-DDE74FBD2ED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8626548-5ED5-4900-846E-D0FB91B472D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6765FC7B-F371-447C-B6EF-D6F5779D94F3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925407925404"/>
                      <c:h val="6.3536895674300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5AA-404B-9996-396B808ACEAB}"/>
                </c:ext>
              </c:extLst>
            </c:dLbl>
            <c:dLbl>
              <c:idx val="5"/>
              <c:layout>
                <c:manualLayout>
                  <c:x val="-0.22625215204742766"/>
                  <c:y val="-9.467514306613313E-2"/>
                </c:manualLayout>
              </c:layout>
              <c:tx>
                <c:rich>
                  <a:bodyPr/>
                  <a:lstStyle/>
                  <a:p>
                    <a:fld id="{A7AD7A38-53DA-433D-B9AC-06122D0BDE0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2BED1B3-07B5-4A40-B284-C6EC2C040A4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9B46E0AA-18B4-48A8-A81F-BEBFFF37505A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8065268065271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5AA-404B-9996-396B808ACEAB}"/>
                </c:ext>
              </c:extLst>
            </c:dLbl>
            <c:dLbl>
              <c:idx val="6"/>
              <c:layout>
                <c:manualLayout>
                  <c:x val="-7.9039259952645782E-2"/>
                  <c:y val="-0.17284551008992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7195455463171"/>
                      <c:h val="9.823781248655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5AA-404B-9996-396B808ACEAB}"/>
                </c:ext>
              </c:extLst>
            </c:dLbl>
            <c:dLbl>
              <c:idx val="7"/>
              <c:layout>
                <c:manualLayout>
                  <c:x val="7.0517503846459981E-3"/>
                  <c:y val="-0.21902468549189974"/>
                </c:manualLayout>
              </c:layout>
              <c:tx>
                <c:rich>
                  <a:bodyPr/>
                  <a:lstStyle/>
                  <a:p>
                    <a:fld id="{97A9213E-A635-4B21-8848-8F00FC969E8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28B65F10-5743-41B4-BA92-64901C041D3B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420A0040-3E8F-4CF0-8ABC-300EB6BFA6FF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96855452080917"/>
                      <c:h val="0.103319078649651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5AA-404B-9996-396B808ACEAB}"/>
                </c:ext>
              </c:extLst>
            </c:dLbl>
            <c:dLbl>
              <c:idx val="8"/>
              <c:layout>
                <c:manualLayout>
                  <c:x val="-4.628527034120735E-2"/>
                  <c:y val="-8.8528274874731569E-2"/>
                </c:manualLayout>
              </c:layout>
              <c:tx>
                <c:rich>
                  <a:bodyPr/>
                  <a:lstStyle/>
                  <a:p>
                    <a:fld id="{AC9F0CC3-BF3A-43E7-A03A-41525EF8A54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7D93BF4-71CC-4655-8389-F2335052DD75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D9BF36AB-DDF5-487E-AE4F-C9A69885CD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5AA-404B-9996-396B808AC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'DIAPORAMA 2019 V03'!$A$2:$A$10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RUNNING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'DIAPORAMA 2019 V03'!$B$2:$B$10</c:f>
              <c:numCache>
                <c:formatCode>#,##0</c:formatCode>
                <c:ptCount val="9"/>
                <c:pt idx="0">
                  <c:v>86734.828999999998</c:v>
                </c:pt>
                <c:pt idx="1">
                  <c:v>245519.34050000002</c:v>
                </c:pt>
                <c:pt idx="2">
                  <c:v>47817.044999999998</c:v>
                </c:pt>
                <c:pt idx="3">
                  <c:v>13844.456</c:v>
                </c:pt>
                <c:pt idx="4">
                  <c:v>26331.271999999997</c:v>
                </c:pt>
                <c:pt idx="5">
                  <c:v>27460.005499999999</c:v>
                </c:pt>
                <c:pt idx="6">
                  <c:v>20514.1185</c:v>
                </c:pt>
                <c:pt idx="7">
                  <c:v>122720.89000000001</c:v>
                </c:pt>
                <c:pt idx="8">
                  <c:v>163894.04149999999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AA-404B-9996-396B808AC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PRODUITS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68-4D79-AB4A-4D122D738E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68-4D79-AB4A-4D122D738E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68-4D79-AB4A-4D122D738E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68-4D79-AB4A-4D122D738E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68-4D79-AB4A-4D122D738E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68-4D79-AB4A-4D122D738E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68-4D79-AB4A-4D122D738E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368-4D79-AB4A-4D122D738E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368-4D79-AB4A-4D122D738E29}"/>
              </c:ext>
            </c:extLst>
          </c:dPt>
          <c:dLbls>
            <c:dLbl>
              <c:idx val="0"/>
              <c:layout>
                <c:manualLayout>
                  <c:x val="0.24801864801864801"/>
                  <c:y val="-1.4884471408287079E-2"/>
                </c:manualLayout>
              </c:layout>
              <c:tx>
                <c:rich>
                  <a:bodyPr/>
                  <a:lstStyle/>
                  <a:p>
                    <a:fld id="{C72F83E5-31D9-4A10-9381-D3876E2A4A5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FD0DEAEF-CE75-4CA7-A968-867FFB03D3C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80C5A58C-D585-4810-B58A-EE808A72F6C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91142191142191"/>
                      <c:h val="9.836065573770491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68-4D79-AB4A-4D122D738E29}"/>
                </c:ext>
              </c:extLst>
            </c:dLbl>
            <c:dLbl>
              <c:idx val="1"/>
              <c:layout>
                <c:manualLayout>
                  <c:x val="6.1016904355487032E-2"/>
                  <c:y val="5.7538832236134416E-2"/>
                </c:manualLayout>
              </c:layout>
              <c:tx>
                <c:rich>
                  <a:bodyPr/>
                  <a:lstStyle/>
                  <a:p>
                    <a:fld id="{DFD57F52-8C92-411B-B4FA-EF1DD1DA62C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4EC29C-AC52-48AC-8750-3D1A495248D2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CE9B4F2D-5189-4FC8-96E6-6ACCBEBD954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0450232182516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68-4D79-AB4A-4D122D738E29}"/>
                </c:ext>
              </c:extLst>
            </c:dLbl>
            <c:dLbl>
              <c:idx val="2"/>
              <c:layout>
                <c:manualLayout>
                  <c:x val="3.6689739978976177E-2"/>
                  <c:y val="-5.7463544845174172E-2"/>
                </c:manualLayout>
              </c:layout>
              <c:tx>
                <c:rich>
                  <a:bodyPr/>
                  <a:lstStyle/>
                  <a:p>
                    <a:fld id="{A8812769-0F7A-4C6C-9956-407D0448766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70AB0D6-C7F4-42A5-A91F-5582A5BF1B7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653024B-0A33-4953-811D-698D15755BF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68-4D79-AB4A-4D122D738E29}"/>
                </c:ext>
              </c:extLst>
            </c:dLbl>
            <c:dLbl>
              <c:idx val="3"/>
              <c:layout>
                <c:manualLayout>
                  <c:x val="2.7000006611264268E-2"/>
                  <c:y val="1.3956791225107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F9F58F-AE8C-4727-90CC-286BB81F6A15}" type="CATEGORYNAME">
                      <a:rPr lang="en-US"/>
                      <a:pPr>
                        <a:defRPr/>
                      </a:pPr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306A56ED-4BF0-4E4D-9E23-ECF3C32FFCFC}" type="VALUE">
                      <a:rPr lang="en-US" baseline="0"/>
                      <a:pPr>
                        <a:defRPr/>
                      </a:pPr>
                      <a:t>[VALEUR]</a:t>
                    </a:fld>
                    <a:r>
                      <a:rPr lang="en-US" baseline="0"/>
                      <a:t>; </a:t>
                    </a:r>
                    <a:fld id="{51D6FEEC-4B8B-48D7-A9F6-AC88E8297F78}" type="PERCENTAGE">
                      <a:rPr lang="en-US" baseline="0"/>
                      <a:pPr>
                        <a:defRPr/>
                      </a:pPr>
                      <a:t>[POURCENTAGE]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75486093205604"/>
                      <c:h val="9.23284889989953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68-4D79-AB4A-4D122D738E29}"/>
                </c:ext>
              </c:extLst>
            </c:dLbl>
            <c:dLbl>
              <c:idx val="4"/>
              <c:layout>
                <c:manualLayout>
                  <c:x val="5.9869493643269406E-2"/>
                  <c:y val="0.11752715220616326"/>
                </c:manualLayout>
              </c:layout>
              <c:tx>
                <c:rich>
                  <a:bodyPr/>
                  <a:lstStyle/>
                  <a:p>
                    <a:fld id="{C3569667-F19D-4E1C-864C-CCEB3E02FD7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4583D35-CD81-4C47-B238-5A94D128173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11F6C560-6333-474E-9FEA-38B92AD3E70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368-4D79-AB4A-4D122D738E29}"/>
                </c:ext>
              </c:extLst>
            </c:dLbl>
            <c:dLbl>
              <c:idx val="5"/>
              <c:layout>
                <c:manualLayout>
                  <c:x val="-7.9030890369474419E-3"/>
                  <c:y val="0.11092551955595714"/>
                </c:manualLayout>
              </c:layout>
              <c:tx>
                <c:rich>
                  <a:bodyPr/>
                  <a:lstStyle/>
                  <a:p>
                    <a:fld id="{71C3BEF2-C73F-46B2-B9E6-741A5055D4A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CE95ED7-4F40-4E5F-8320-CF1FDDBB602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0AB4FE23-0AD7-4AA0-8BF8-286534F184B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368-4D79-AB4A-4D122D738E29}"/>
                </c:ext>
              </c:extLst>
            </c:dLbl>
            <c:dLbl>
              <c:idx val="6"/>
              <c:layout>
                <c:manualLayout>
                  <c:x val="-4.0549896297927795E-2"/>
                  <c:y val="1.18454455488145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68-4D79-AB4A-4D122D738E29}"/>
                </c:ext>
              </c:extLst>
            </c:dLbl>
            <c:dLbl>
              <c:idx val="7"/>
              <c:layout>
                <c:manualLayout>
                  <c:x val="-0.10901646385110952"/>
                  <c:y val="-5.5822899186781981E-2"/>
                </c:manualLayout>
              </c:layout>
              <c:tx>
                <c:rich>
                  <a:bodyPr/>
                  <a:lstStyle/>
                  <a:p>
                    <a:fld id="{7D5C0F2E-3E7D-439E-BBFE-5BB716C9E57E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1A3A0F3B-FB6C-41FB-A525-3BF8E0290AC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E5BC806-9411-412A-BC71-10ED2B9B3932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368-4D79-AB4A-4D122D738E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2D4C955-7B4F-40C0-BD81-59EB8B3D585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CA0F676-8ADE-41BF-829A-85E628E5178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5A4CF482-6A85-45F9-8099-3217981CEA9C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368-4D79-AB4A-4D122D738E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'DIAPORAMA 2019 V03'!$A$29:$A$37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RUNNING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'DIAPORAMA 2019 V03'!$B$29:$B$37</c:f>
              <c:numCache>
                <c:formatCode>#,##0</c:formatCode>
                <c:ptCount val="9"/>
                <c:pt idx="0">
                  <c:v>24400</c:v>
                </c:pt>
                <c:pt idx="1">
                  <c:v>159456</c:v>
                </c:pt>
                <c:pt idx="2">
                  <c:v>38000</c:v>
                </c:pt>
                <c:pt idx="3">
                  <c:v>15000</c:v>
                </c:pt>
                <c:pt idx="4">
                  <c:v>46300</c:v>
                </c:pt>
                <c:pt idx="5">
                  <c:v>11900</c:v>
                </c:pt>
                <c:pt idx="6">
                  <c:v>434500</c:v>
                </c:pt>
                <c:pt idx="7">
                  <c:v>8300</c:v>
                </c:pt>
                <c:pt idx="8">
                  <c:v>16980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68-4D79-AB4A-4D122D738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85725</xdr:rowOff>
    </xdr:from>
    <xdr:to>
      <xdr:col>11</xdr:col>
      <xdr:colOff>742950</xdr:colOff>
      <xdr:row>27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AE6F3F-D119-4143-B8B5-99513C7F8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28</xdr:row>
      <xdr:rowOff>123824</xdr:rowOff>
    </xdr:from>
    <xdr:to>
      <xdr:col>13</xdr:col>
      <xdr:colOff>333375</xdr:colOff>
      <xdr:row>53</xdr:row>
      <xdr:rowOff>114299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3787D40-0907-4153-A362-11671C3FE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SALA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s DG "/>
      <sheetName val="Avec DG CL6"/>
      <sheetName val="Avec DG CL7"/>
      <sheetName val="Synthèse "/>
    </sheetNames>
    <sheetDataSet>
      <sheetData sheetId="0">
        <row r="14">
          <cell r="O14">
            <v>15434.829000000002</v>
          </cell>
        </row>
        <row r="16">
          <cell r="O16">
            <v>75919.034000000014</v>
          </cell>
        </row>
        <row r="18">
          <cell r="O18">
            <v>23300.306499999999</v>
          </cell>
        </row>
        <row r="20">
          <cell r="O20">
            <v>5117.0450000000001</v>
          </cell>
        </row>
        <row r="22">
          <cell r="O22">
            <v>644.45600000000013</v>
          </cell>
        </row>
        <row r="24">
          <cell r="O24">
            <v>15831.271999999999</v>
          </cell>
        </row>
        <row r="26">
          <cell r="O26">
            <v>20940.005499999999</v>
          </cell>
        </row>
        <row r="28">
          <cell r="O28">
            <v>4814.1185000000005</v>
          </cell>
        </row>
        <row r="30">
          <cell r="O30">
            <v>49570.890000000007</v>
          </cell>
        </row>
        <row r="32">
          <cell r="O32">
            <v>67226.931499999992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6"/>
  <sheetViews>
    <sheetView tabSelected="1" showWhiteSpace="0" topLeftCell="A139" zoomScale="87" zoomScaleNormal="87" workbookViewId="0">
      <selection activeCell="A67" sqref="A67"/>
    </sheetView>
  </sheetViews>
  <sheetFormatPr baseColWidth="10" defaultRowHeight="12.75" x14ac:dyDescent="0.2"/>
  <cols>
    <col min="1" max="1" width="38.85546875" style="1" customWidth="1"/>
    <col min="2" max="2" width="21.85546875" style="16" customWidth="1"/>
    <col min="3" max="3" width="9.85546875" style="16" customWidth="1"/>
    <col min="4" max="4" width="11.5703125" style="16" customWidth="1"/>
    <col min="5" max="5" width="10" style="16" customWidth="1"/>
    <col min="6" max="6" width="36" style="16" customWidth="1"/>
    <col min="7" max="7" width="14.42578125" style="16" customWidth="1"/>
    <col min="8" max="8" width="11.140625" style="24" customWidth="1"/>
    <col min="9" max="9" width="40" style="1" customWidth="1"/>
    <col min="10" max="10" width="10.7109375" style="16" customWidth="1"/>
    <col min="11" max="11" width="10.5703125" style="16" customWidth="1"/>
    <col min="12" max="12" width="11.42578125" style="16"/>
    <col min="13" max="13" width="12.5703125" style="16" customWidth="1"/>
    <col min="14" max="14" width="11.140625" style="23" customWidth="1"/>
    <col min="15" max="16384" width="11.42578125" style="1"/>
  </cols>
  <sheetData>
    <row r="1" spans="1:14" ht="26.25" x14ac:dyDescent="0.4">
      <c r="A1" s="115" t="s">
        <v>148</v>
      </c>
      <c r="B1" s="116"/>
      <c r="C1" s="116"/>
      <c r="D1" s="116"/>
      <c r="E1" s="116"/>
      <c r="F1" s="116"/>
      <c r="G1" s="116"/>
      <c r="H1" s="116"/>
      <c r="I1" s="112"/>
      <c r="J1" s="112"/>
      <c r="K1" s="112"/>
    </row>
    <row r="2" spans="1:14" ht="13.5" thickBot="1" x14ac:dyDescent="0.25"/>
    <row r="3" spans="1:14" ht="18.75" customHeight="1" thickTop="1" thickBot="1" x14ac:dyDescent="0.3">
      <c r="A3" s="3" t="s">
        <v>2</v>
      </c>
      <c r="B3" s="93">
        <v>2018</v>
      </c>
      <c r="C3" s="123" t="s">
        <v>133</v>
      </c>
      <c r="D3" s="124"/>
      <c r="E3" s="124"/>
      <c r="F3" s="78" t="s">
        <v>132</v>
      </c>
      <c r="G3" s="94">
        <v>2018</v>
      </c>
      <c r="H3" s="95">
        <v>2019</v>
      </c>
      <c r="J3" s="1"/>
      <c r="K3" s="1"/>
      <c r="L3" s="1"/>
      <c r="M3" s="1"/>
      <c r="N3" s="1"/>
    </row>
    <row r="4" spans="1:14" ht="34.5" customHeight="1" thickTop="1" thickBot="1" x14ac:dyDescent="0.25">
      <c r="A4" s="4"/>
      <c r="B4" s="96" t="s">
        <v>134</v>
      </c>
      <c r="C4" s="121" t="s">
        <v>135</v>
      </c>
      <c r="D4" s="122"/>
      <c r="E4" s="122"/>
      <c r="F4" s="77"/>
      <c r="G4" s="97" t="s">
        <v>134</v>
      </c>
      <c r="H4" s="98" t="s">
        <v>135</v>
      </c>
      <c r="J4" s="1"/>
      <c r="K4" s="1"/>
      <c r="L4" s="1"/>
      <c r="M4" s="1"/>
      <c r="N4" s="1"/>
    </row>
    <row r="5" spans="1:14" ht="16.5" thickBot="1" x14ac:dyDescent="0.3">
      <c r="A5" s="117" t="s">
        <v>4</v>
      </c>
      <c r="B5" s="118"/>
      <c r="C5" s="119"/>
      <c r="D5" s="119"/>
      <c r="E5" s="119"/>
      <c r="F5" s="119"/>
      <c r="G5" s="119"/>
      <c r="H5" s="120"/>
      <c r="J5" s="1"/>
      <c r="K5" s="1"/>
      <c r="L5" s="1"/>
      <c r="M5" s="1"/>
      <c r="N5" s="1"/>
    </row>
    <row r="6" spans="1:14" x14ac:dyDescent="0.2">
      <c r="A6" s="4"/>
      <c r="B6" s="82"/>
      <c r="C6" s="70"/>
      <c r="D6" s="17"/>
      <c r="E6" s="25"/>
      <c r="F6" s="54"/>
      <c r="G6" s="82"/>
      <c r="H6" s="55"/>
      <c r="J6" s="1"/>
      <c r="K6" s="1"/>
      <c r="L6" s="1"/>
      <c r="M6" s="1"/>
      <c r="N6" s="1"/>
    </row>
    <row r="7" spans="1:14" ht="15.75" x14ac:dyDescent="0.25">
      <c r="A7" s="6" t="s">
        <v>5</v>
      </c>
      <c r="B7" s="22">
        <v>31831.09</v>
      </c>
      <c r="C7" s="35">
        <f>25000</f>
        <v>25000</v>
      </c>
      <c r="D7" s="18"/>
      <c r="E7" s="26"/>
      <c r="F7" s="53"/>
      <c r="G7" s="17"/>
      <c r="H7" s="37"/>
      <c r="J7" s="1"/>
      <c r="K7" s="1"/>
      <c r="L7" s="1"/>
      <c r="M7" s="1"/>
      <c r="N7" s="1"/>
    </row>
    <row r="8" spans="1:14" ht="15.75" x14ac:dyDescent="0.25">
      <c r="A8" s="6" t="s">
        <v>6</v>
      </c>
      <c r="B8" s="22">
        <v>30374.59</v>
      </c>
      <c r="C8" s="35">
        <f>30000*0.95</f>
        <v>28500</v>
      </c>
      <c r="D8" s="18"/>
      <c r="E8" s="26"/>
      <c r="F8" s="53" t="s">
        <v>83</v>
      </c>
      <c r="G8" s="17">
        <v>18000</v>
      </c>
      <c r="H8" s="66">
        <v>18400</v>
      </c>
      <c r="J8" s="1"/>
      <c r="K8" s="1"/>
      <c r="L8" s="1"/>
      <c r="M8" s="1"/>
      <c r="N8" s="1"/>
    </row>
    <row r="9" spans="1:14" ht="15.75" x14ac:dyDescent="0.25">
      <c r="A9" s="6" t="s">
        <v>85</v>
      </c>
      <c r="B9" s="22">
        <v>1330.32</v>
      </c>
      <c r="C9" s="35">
        <v>1300</v>
      </c>
      <c r="D9" s="18"/>
      <c r="E9" s="26"/>
      <c r="F9" s="53" t="s">
        <v>90</v>
      </c>
      <c r="G9" s="17">
        <v>3799</v>
      </c>
      <c r="H9" s="66">
        <v>6000</v>
      </c>
      <c r="J9" s="1"/>
      <c r="K9" s="1"/>
      <c r="L9" s="1"/>
      <c r="M9" s="1"/>
      <c r="N9" s="1"/>
    </row>
    <row r="10" spans="1:14" ht="15.75" x14ac:dyDescent="0.25">
      <c r="A10" s="6" t="s">
        <v>116</v>
      </c>
      <c r="B10" s="22">
        <v>14316.31</v>
      </c>
      <c r="C10" s="35">
        <v>11500</v>
      </c>
      <c r="D10" s="18"/>
      <c r="E10" s="26"/>
      <c r="F10" s="53" t="s">
        <v>89</v>
      </c>
      <c r="G10" s="17"/>
      <c r="H10" s="37">
        <v>0</v>
      </c>
      <c r="J10" s="1"/>
      <c r="K10" s="1"/>
      <c r="L10" s="1"/>
      <c r="M10" s="1"/>
      <c r="N10" s="1"/>
    </row>
    <row r="11" spans="1:14" ht="15.75" x14ac:dyDescent="0.25">
      <c r="A11" s="7" t="s">
        <v>0</v>
      </c>
      <c r="B11" s="90">
        <v>77852.31</v>
      </c>
      <c r="C11" s="45"/>
      <c r="D11" s="91">
        <f>SUM(C7:C10)</f>
        <v>66300</v>
      </c>
      <c r="E11" s="26"/>
      <c r="F11" s="53" t="s">
        <v>136</v>
      </c>
      <c r="G11" s="17">
        <v>840</v>
      </c>
      <c r="H11" s="37"/>
      <c r="J11" s="1"/>
      <c r="K11" s="1"/>
      <c r="L11" s="1"/>
      <c r="M11" s="1"/>
      <c r="N11" s="1"/>
    </row>
    <row r="12" spans="1:14" x14ac:dyDescent="0.2">
      <c r="A12" s="8"/>
      <c r="B12" s="22"/>
      <c r="C12" s="45"/>
      <c r="D12" s="18"/>
      <c r="E12" s="26"/>
      <c r="F12" s="4"/>
      <c r="G12" s="17"/>
      <c r="H12" s="37"/>
      <c r="J12" s="1"/>
      <c r="K12" s="1"/>
      <c r="L12" s="1"/>
      <c r="M12" s="1"/>
      <c r="N12" s="1"/>
    </row>
    <row r="13" spans="1:14" ht="15.75" x14ac:dyDescent="0.25">
      <c r="A13" s="6" t="s">
        <v>7</v>
      </c>
      <c r="B13" s="22">
        <v>4664.3185555555565</v>
      </c>
      <c r="C13" s="79">
        <f>'[1]Sans DG '!$O$14</f>
        <v>15434.829000000002</v>
      </c>
      <c r="D13" s="18"/>
      <c r="E13" s="26"/>
      <c r="F13" s="53"/>
      <c r="G13" s="17"/>
      <c r="H13" s="37"/>
      <c r="J13" s="1"/>
      <c r="K13" s="1"/>
      <c r="L13" s="1"/>
      <c r="M13" s="1"/>
      <c r="N13" s="1"/>
    </row>
    <row r="14" spans="1:14" ht="15.75" x14ac:dyDescent="0.25">
      <c r="A14" s="6" t="s">
        <v>8</v>
      </c>
      <c r="B14" s="22">
        <v>7859.64</v>
      </c>
      <c r="C14" s="45">
        <v>5000</v>
      </c>
      <c r="D14" s="18"/>
      <c r="E14" s="26"/>
      <c r="F14" s="53"/>
      <c r="G14" s="17"/>
      <c r="H14" s="37"/>
      <c r="J14" s="1"/>
      <c r="K14" s="1"/>
      <c r="L14" s="1"/>
      <c r="M14" s="1"/>
      <c r="N14" s="1"/>
    </row>
    <row r="15" spans="1:14" ht="15.75" x14ac:dyDescent="0.25">
      <c r="A15" s="7" t="s">
        <v>10</v>
      </c>
      <c r="B15" s="90">
        <v>12523.958555555557</v>
      </c>
      <c r="C15" s="45"/>
      <c r="D15" s="91">
        <f>SUM(C13:C14)</f>
        <v>20434.829000000002</v>
      </c>
      <c r="E15" s="26"/>
      <c r="F15" s="4"/>
      <c r="G15" s="17"/>
      <c r="H15" s="37"/>
      <c r="J15" s="1"/>
      <c r="K15" s="1"/>
      <c r="L15" s="1"/>
      <c r="M15" s="1"/>
      <c r="N15" s="1"/>
    </row>
    <row r="16" spans="1:14" ht="21.75" customHeight="1" thickBot="1" x14ac:dyDescent="0.25">
      <c r="A16" s="9"/>
      <c r="B16" s="19"/>
      <c r="C16" s="72"/>
      <c r="D16" s="19"/>
      <c r="E16" s="28"/>
      <c r="F16" s="56"/>
      <c r="G16" s="99"/>
      <c r="H16" s="57"/>
      <c r="J16" s="1"/>
      <c r="K16" s="1"/>
      <c r="L16" s="1"/>
      <c r="M16" s="1"/>
      <c r="N16" s="1"/>
    </row>
    <row r="17" spans="1:14" ht="16.5" thickBot="1" x14ac:dyDescent="0.3">
      <c r="A17" s="12" t="s">
        <v>9</v>
      </c>
      <c r="B17" s="87">
        <f>+B11+B15</f>
        <v>90376.268555555551</v>
      </c>
      <c r="C17" s="40"/>
      <c r="D17" s="40"/>
      <c r="E17" s="40">
        <f>SUM(D11:D15)</f>
        <v>86734.828999999998</v>
      </c>
      <c r="F17" s="51"/>
      <c r="G17" s="100">
        <f>SUM(G7:G15)</f>
        <v>22639</v>
      </c>
      <c r="H17" s="52">
        <f>SUM(H7:H15)</f>
        <v>24400</v>
      </c>
      <c r="J17" s="1"/>
      <c r="K17" s="1"/>
      <c r="L17" s="1"/>
      <c r="M17" s="1"/>
      <c r="N17" s="1"/>
    </row>
    <row r="18" spans="1:14" ht="18" customHeight="1" thickBot="1" x14ac:dyDescent="0.25">
      <c r="A18" s="4"/>
      <c r="B18" s="30"/>
      <c r="C18" s="30"/>
      <c r="D18" s="30"/>
      <c r="E18" s="30"/>
      <c r="F18" s="4"/>
      <c r="G18" s="30"/>
      <c r="H18" s="37"/>
      <c r="J18" s="1"/>
      <c r="K18" s="1"/>
      <c r="L18" s="1"/>
      <c r="M18" s="1"/>
      <c r="N18" s="1"/>
    </row>
    <row r="19" spans="1:14" ht="16.5" thickBot="1" x14ac:dyDescent="0.3">
      <c r="A19" s="117" t="s">
        <v>11</v>
      </c>
      <c r="B19" s="118"/>
      <c r="C19" s="119"/>
      <c r="D19" s="119"/>
      <c r="E19" s="119"/>
      <c r="F19" s="119"/>
      <c r="G19" s="119"/>
      <c r="H19" s="120"/>
      <c r="J19" s="1"/>
      <c r="K19" s="1"/>
      <c r="L19" s="1"/>
      <c r="M19" s="1"/>
      <c r="N19" s="1"/>
    </row>
    <row r="20" spans="1:14" x14ac:dyDescent="0.2">
      <c r="A20" s="4"/>
      <c r="B20" s="82"/>
      <c r="C20" s="70"/>
      <c r="D20" s="17"/>
      <c r="E20" s="25"/>
      <c r="F20" s="54"/>
      <c r="G20" s="82"/>
      <c r="H20" s="55"/>
      <c r="J20" s="1"/>
      <c r="K20" s="1"/>
      <c r="L20" s="1"/>
      <c r="M20" s="1"/>
      <c r="N20" s="1"/>
    </row>
    <row r="21" spans="1:14" ht="15.75" x14ac:dyDescent="0.25">
      <c r="A21" s="6" t="s">
        <v>21</v>
      </c>
      <c r="B21" s="83">
        <v>3963.17</v>
      </c>
      <c r="C21" s="35"/>
      <c r="D21" s="18"/>
      <c r="E21" s="26"/>
      <c r="F21" s="53" t="s">
        <v>137</v>
      </c>
      <c r="G21" s="17">
        <v>1990</v>
      </c>
      <c r="H21" s="66"/>
      <c r="J21" s="1"/>
      <c r="K21" s="1"/>
      <c r="L21" s="1"/>
      <c r="M21" s="1"/>
      <c r="N21" s="1"/>
    </row>
    <row r="22" spans="1:14" ht="15.75" x14ac:dyDescent="0.25">
      <c r="A22" s="6" t="s">
        <v>16</v>
      </c>
      <c r="B22" s="83">
        <v>27657.19</v>
      </c>
      <c r="C22" s="35">
        <v>20000</v>
      </c>
      <c r="D22" s="18"/>
      <c r="E22" s="26"/>
      <c r="F22" s="53" t="s">
        <v>19</v>
      </c>
      <c r="G22" s="17">
        <v>11000</v>
      </c>
      <c r="H22" s="66">
        <v>7300</v>
      </c>
      <c r="J22" s="1"/>
      <c r="K22" s="1"/>
      <c r="L22" s="1"/>
      <c r="M22" s="1"/>
      <c r="N22" s="1"/>
    </row>
    <row r="23" spans="1:14" ht="15.75" x14ac:dyDescent="0.25">
      <c r="A23" s="6" t="s">
        <v>18</v>
      </c>
      <c r="B23" s="83">
        <v>30651.41</v>
      </c>
      <c r="C23" s="35">
        <v>35000</v>
      </c>
      <c r="D23" s="18"/>
      <c r="E23" s="26"/>
      <c r="F23" s="53" t="s">
        <v>89</v>
      </c>
      <c r="G23" s="17">
        <v>5700</v>
      </c>
      <c r="H23" s="66">
        <v>5700</v>
      </c>
      <c r="J23" s="1"/>
      <c r="K23" s="1"/>
      <c r="L23" s="1"/>
      <c r="M23" s="1"/>
      <c r="N23" s="1"/>
    </row>
    <row r="24" spans="1:14" ht="15.75" x14ac:dyDescent="0.25">
      <c r="A24" s="6" t="s">
        <v>15</v>
      </c>
      <c r="B24" s="83">
        <v>8311.31</v>
      </c>
      <c r="C24" s="35">
        <v>4500</v>
      </c>
      <c r="D24" s="18"/>
      <c r="E24" s="26"/>
      <c r="F24" s="53" t="s">
        <v>17</v>
      </c>
      <c r="G24" s="17">
        <v>21500</v>
      </c>
      <c r="H24" s="66">
        <v>19800</v>
      </c>
      <c r="J24" s="1"/>
      <c r="K24" s="1"/>
      <c r="L24" s="1"/>
      <c r="M24" s="1"/>
      <c r="N24" s="1"/>
    </row>
    <row r="25" spans="1:14" ht="15.75" x14ac:dyDescent="0.25">
      <c r="A25" s="7" t="s">
        <v>13</v>
      </c>
      <c r="B25" s="84">
        <f>+SUM(B21:B24)</f>
        <v>70583.08</v>
      </c>
      <c r="C25" s="35"/>
      <c r="D25" s="91">
        <f>SUM(C21:C24)</f>
        <v>59500</v>
      </c>
      <c r="E25" s="26"/>
      <c r="F25" s="53" t="s">
        <v>91</v>
      </c>
      <c r="G25" s="17">
        <v>14996.67</v>
      </c>
      <c r="H25" s="66">
        <v>15000</v>
      </c>
      <c r="J25" s="1"/>
      <c r="K25" s="1"/>
      <c r="L25" s="1"/>
      <c r="M25" s="1"/>
      <c r="N25" s="1"/>
    </row>
    <row r="26" spans="1:14" x14ac:dyDescent="0.2">
      <c r="A26" s="8"/>
      <c r="B26" s="22"/>
      <c r="C26" s="35"/>
      <c r="D26" s="18"/>
      <c r="E26" s="26"/>
      <c r="F26" s="4"/>
      <c r="G26" s="17"/>
      <c r="H26" s="66"/>
      <c r="J26" s="1"/>
      <c r="K26" s="1"/>
      <c r="L26" s="1"/>
      <c r="M26" s="1"/>
      <c r="N26" s="1"/>
    </row>
    <row r="27" spans="1:14" ht="15.75" x14ac:dyDescent="0.25">
      <c r="A27" s="6" t="s">
        <v>7</v>
      </c>
      <c r="B27" s="85">
        <v>89677.34</v>
      </c>
      <c r="C27" s="79">
        <f>'[1]Sans DG '!$O$16</f>
        <v>75919.034000000014</v>
      </c>
      <c r="D27" s="18"/>
      <c r="E27" s="26"/>
      <c r="F27" s="53" t="s">
        <v>123</v>
      </c>
      <c r="G27" s="17">
        <v>13080</v>
      </c>
      <c r="H27" s="66">
        <f>13080*70%</f>
        <v>9156</v>
      </c>
      <c r="J27" s="1"/>
      <c r="K27" s="1"/>
      <c r="L27" s="1"/>
      <c r="M27" s="1"/>
      <c r="N27" s="1"/>
    </row>
    <row r="28" spans="1:14" ht="15.75" x14ac:dyDescent="0.25">
      <c r="A28" s="6" t="s">
        <v>8</v>
      </c>
      <c r="B28" s="85">
        <v>1892.91</v>
      </c>
      <c r="C28" s="35">
        <v>1000</v>
      </c>
      <c r="D28" s="18"/>
      <c r="E28" s="26"/>
      <c r="F28" s="53" t="s">
        <v>113</v>
      </c>
      <c r="G28" s="17">
        <v>2413.59</v>
      </c>
      <c r="H28" s="66">
        <v>3500</v>
      </c>
      <c r="J28" s="1"/>
      <c r="K28" s="1"/>
      <c r="L28" s="1"/>
      <c r="M28" s="1"/>
      <c r="N28" s="1"/>
    </row>
    <row r="29" spans="1:14" ht="15.75" x14ac:dyDescent="0.25">
      <c r="A29" s="7" t="s">
        <v>107</v>
      </c>
      <c r="B29" s="84">
        <f>+B27+B28</f>
        <v>91570.25</v>
      </c>
      <c r="C29" s="35"/>
      <c r="D29" s="91">
        <f>+C27+C28</f>
        <v>76919.034000000014</v>
      </c>
      <c r="E29" s="26"/>
      <c r="F29" s="53" t="s">
        <v>138</v>
      </c>
      <c r="G29" s="17">
        <v>119.85</v>
      </c>
      <c r="H29" s="66"/>
      <c r="J29" s="1"/>
      <c r="K29" s="1"/>
      <c r="L29" s="1"/>
      <c r="M29" s="1"/>
      <c r="N29" s="1"/>
    </row>
    <row r="30" spans="1:14" x14ac:dyDescent="0.2">
      <c r="A30" s="8"/>
      <c r="B30" s="18"/>
      <c r="C30" s="35"/>
      <c r="D30" s="18"/>
      <c r="E30" s="26"/>
      <c r="F30" s="4" t="s">
        <v>146</v>
      </c>
      <c r="G30" s="17"/>
      <c r="H30" s="66">
        <v>6000</v>
      </c>
      <c r="J30" s="1"/>
      <c r="K30" s="1"/>
      <c r="L30" s="1"/>
      <c r="M30" s="1"/>
      <c r="N30" s="1"/>
    </row>
    <row r="31" spans="1:14" ht="15.75" x14ac:dyDescent="0.25">
      <c r="A31" s="6" t="s">
        <v>21</v>
      </c>
      <c r="B31" s="18">
        <v>66572.59</v>
      </c>
      <c r="C31" s="35">
        <v>73000</v>
      </c>
      <c r="D31" s="18"/>
      <c r="E31" s="26"/>
      <c r="F31" s="4"/>
      <c r="G31" s="17"/>
      <c r="H31" s="66"/>
      <c r="J31" s="1"/>
      <c r="K31" s="1"/>
      <c r="L31" s="1"/>
      <c r="M31" s="1"/>
      <c r="N31" s="1"/>
    </row>
    <row r="32" spans="1:14" ht="15.75" x14ac:dyDescent="0.25">
      <c r="A32" s="6" t="s">
        <v>8</v>
      </c>
      <c r="B32" s="18">
        <v>217</v>
      </c>
      <c r="C32" s="35">
        <v>250</v>
      </c>
      <c r="D32" s="18"/>
      <c r="E32" s="26"/>
      <c r="F32" s="4"/>
      <c r="G32" s="17"/>
      <c r="H32" s="66"/>
      <c r="J32" s="1"/>
      <c r="K32" s="1"/>
      <c r="L32" s="1"/>
      <c r="M32" s="1"/>
      <c r="N32" s="1"/>
    </row>
    <row r="33" spans="1:14" ht="15.75" x14ac:dyDescent="0.25">
      <c r="A33" s="7" t="s">
        <v>20</v>
      </c>
      <c r="B33" s="91">
        <f>+B31+B32</f>
        <v>66789.59</v>
      </c>
      <c r="C33" s="35"/>
      <c r="D33" s="91">
        <f>SUM(C31:C32)</f>
        <v>73250</v>
      </c>
      <c r="E33" s="26"/>
      <c r="F33" s="4"/>
      <c r="G33" s="17"/>
      <c r="H33" s="66"/>
      <c r="J33" s="1"/>
      <c r="K33" s="1"/>
      <c r="L33" s="1"/>
      <c r="M33" s="1"/>
      <c r="N33" s="1"/>
    </row>
    <row r="34" spans="1:14" ht="15.75" x14ac:dyDescent="0.25">
      <c r="A34" s="8"/>
      <c r="B34" s="18"/>
      <c r="C34" s="35"/>
      <c r="D34" s="18"/>
      <c r="E34" s="26"/>
      <c r="F34" s="53" t="s">
        <v>91</v>
      </c>
      <c r="G34" s="17">
        <v>17976.12</v>
      </c>
      <c r="H34" s="66">
        <v>35000</v>
      </c>
      <c r="J34" s="1"/>
      <c r="K34" s="1"/>
      <c r="L34" s="1"/>
      <c r="M34" s="1"/>
      <c r="N34" s="1"/>
    </row>
    <row r="35" spans="1:14" ht="15.75" x14ac:dyDescent="0.25">
      <c r="A35" s="6" t="s">
        <v>24</v>
      </c>
      <c r="B35" s="18">
        <v>513</v>
      </c>
      <c r="C35" s="35">
        <v>2000</v>
      </c>
      <c r="D35" s="18"/>
      <c r="E35" s="26"/>
      <c r="F35" s="4" t="s">
        <v>146</v>
      </c>
      <c r="G35" s="17">
        <v>30000</v>
      </c>
      <c r="H35" s="66">
        <v>35000</v>
      </c>
      <c r="J35" s="1"/>
      <c r="K35" s="1"/>
      <c r="L35" s="1"/>
      <c r="M35" s="1"/>
      <c r="N35" s="1"/>
    </row>
    <row r="36" spans="1:14" ht="15.75" x14ac:dyDescent="0.25">
      <c r="A36" s="6" t="s">
        <v>8</v>
      </c>
      <c r="B36" s="18">
        <v>16.7</v>
      </c>
      <c r="C36" s="35">
        <v>50</v>
      </c>
      <c r="D36" s="18"/>
      <c r="E36" s="26"/>
      <c r="F36" s="53" t="s">
        <v>17</v>
      </c>
      <c r="G36" s="17">
        <v>10000</v>
      </c>
      <c r="H36" s="66">
        <v>15000</v>
      </c>
      <c r="J36" s="1"/>
      <c r="K36" s="1"/>
      <c r="L36" s="1"/>
      <c r="M36" s="1"/>
      <c r="N36" s="1"/>
    </row>
    <row r="37" spans="1:14" ht="15.75" x14ac:dyDescent="0.25">
      <c r="A37" s="7" t="s">
        <v>23</v>
      </c>
      <c r="B37" s="91">
        <f>+B35+B36</f>
        <v>529.70000000000005</v>
      </c>
      <c r="C37" s="35"/>
      <c r="D37" s="91">
        <f>SUM(C35:C36)</f>
        <v>2050</v>
      </c>
      <c r="E37" s="26"/>
      <c r="F37" s="4"/>
      <c r="G37" s="17"/>
      <c r="H37" s="37"/>
      <c r="J37" s="1"/>
      <c r="K37" s="1"/>
      <c r="L37" s="1"/>
      <c r="M37" s="1"/>
      <c r="N37" s="1"/>
    </row>
    <row r="38" spans="1:14" x14ac:dyDescent="0.2">
      <c r="A38" s="8"/>
      <c r="B38" s="18"/>
      <c r="C38" s="35"/>
      <c r="D38" s="18"/>
      <c r="E38" s="26"/>
      <c r="F38" s="4" t="s">
        <v>139</v>
      </c>
      <c r="G38" s="17">
        <v>867.01</v>
      </c>
      <c r="H38" s="37"/>
      <c r="J38" s="1"/>
      <c r="K38" s="1"/>
      <c r="L38" s="1"/>
      <c r="M38" s="1"/>
      <c r="N38" s="1"/>
    </row>
    <row r="39" spans="1:14" ht="15.75" x14ac:dyDescent="0.25">
      <c r="A39" s="6" t="s">
        <v>7</v>
      </c>
      <c r="B39" s="18">
        <v>27703.1</v>
      </c>
      <c r="C39" s="79">
        <f>'[1]Sans DG '!$O$18</f>
        <v>23300.306499999999</v>
      </c>
      <c r="D39" s="18"/>
      <c r="E39" s="26"/>
      <c r="F39" s="53" t="s">
        <v>138</v>
      </c>
      <c r="G39" s="17">
        <v>119.85</v>
      </c>
      <c r="H39" s="37"/>
      <c r="J39" s="1"/>
      <c r="K39" s="1"/>
      <c r="L39" s="1"/>
      <c r="M39" s="1"/>
      <c r="N39" s="1"/>
    </row>
    <row r="40" spans="1:14" ht="15.75" x14ac:dyDescent="0.25">
      <c r="A40" s="6" t="s">
        <v>8</v>
      </c>
      <c r="B40" s="18"/>
      <c r="C40" s="35">
        <v>1500</v>
      </c>
      <c r="D40" s="18"/>
      <c r="E40" s="26"/>
      <c r="F40" s="53"/>
      <c r="G40" s="17"/>
      <c r="H40" s="37"/>
      <c r="J40" s="1"/>
      <c r="K40" s="1"/>
      <c r="L40" s="1"/>
      <c r="M40" s="1"/>
      <c r="N40" s="1"/>
    </row>
    <row r="41" spans="1:14" ht="15.75" x14ac:dyDescent="0.25">
      <c r="A41" s="7" t="s">
        <v>22</v>
      </c>
      <c r="B41" s="91">
        <f>+B39+B40</f>
        <v>27703.1</v>
      </c>
      <c r="C41" s="35"/>
      <c r="D41" s="91">
        <f>SUM(C39:C40)</f>
        <v>24800.306499999999</v>
      </c>
      <c r="E41" s="26"/>
      <c r="F41" s="53"/>
      <c r="G41" s="17"/>
      <c r="H41" s="37"/>
      <c r="J41" s="1"/>
      <c r="K41" s="1"/>
      <c r="L41" s="1"/>
      <c r="M41" s="1"/>
      <c r="N41" s="1"/>
    </row>
    <row r="42" spans="1:14" ht="15.75" x14ac:dyDescent="0.25">
      <c r="A42" s="21"/>
      <c r="B42" s="18"/>
      <c r="C42" s="80"/>
      <c r="D42" s="18"/>
      <c r="E42" s="31"/>
      <c r="F42" s="53"/>
      <c r="G42" s="17"/>
      <c r="H42" s="37"/>
      <c r="J42" s="1"/>
      <c r="K42" s="1"/>
      <c r="L42" s="1"/>
      <c r="M42" s="1"/>
      <c r="N42" s="1"/>
    </row>
    <row r="43" spans="1:14" ht="15.75" x14ac:dyDescent="0.25">
      <c r="A43" s="6" t="s">
        <v>109</v>
      </c>
      <c r="B43" s="18">
        <v>9659.7099999999991</v>
      </c>
      <c r="C43" s="80">
        <v>9000</v>
      </c>
      <c r="D43" s="18"/>
      <c r="E43" s="31"/>
      <c r="F43" s="53"/>
      <c r="G43" s="17"/>
      <c r="H43" s="37"/>
      <c r="J43" s="1"/>
      <c r="K43" s="1"/>
      <c r="L43" s="1"/>
      <c r="M43" s="1"/>
      <c r="N43" s="1"/>
    </row>
    <row r="44" spans="1:14" ht="15.75" x14ac:dyDescent="0.25">
      <c r="A44" s="7" t="s">
        <v>108</v>
      </c>
      <c r="B44" s="91">
        <f>+B43</f>
        <v>9659.7099999999991</v>
      </c>
      <c r="C44" s="80"/>
      <c r="D44" s="91">
        <f>+C43</f>
        <v>9000</v>
      </c>
      <c r="E44" s="31"/>
      <c r="F44" s="53" t="s">
        <v>125</v>
      </c>
      <c r="G44" s="17">
        <v>5000</v>
      </c>
      <c r="H44" s="66">
        <v>8000</v>
      </c>
      <c r="J44" s="1"/>
      <c r="K44" s="1"/>
      <c r="L44" s="1"/>
      <c r="M44" s="1"/>
      <c r="N44" s="1"/>
    </row>
    <row r="45" spans="1:14" ht="13.5" thickBot="1" x14ac:dyDescent="0.25">
      <c r="A45" s="9"/>
      <c r="B45" s="18"/>
      <c r="C45" s="72"/>
      <c r="D45" s="19"/>
      <c r="E45" s="28"/>
      <c r="F45" s="56"/>
      <c r="G45" s="99"/>
      <c r="H45" s="57"/>
      <c r="J45" s="1"/>
      <c r="K45" s="1"/>
      <c r="L45" s="1"/>
      <c r="M45" s="1"/>
      <c r="N45" s="1"/>
    </row>
    <row r="46" spans="1:14" ht="16.5" thickBot="1" x14ac:dyDescent="0.3">
      <c r="A46" s="12" t="s">
        <v>12</v>
      </c>
      <c r="B46" s="87">
        <f>+B25+B29+B33+B41+B44+B37</f>
        <v>266835.43000000005</v>
      </c>
      <c r="C46" s="40"/>
      <c r="D46" s="40"/>
      <c r="E46" s="40">
        <f>SUM(D25:D44)</f>
        <v>245519.34050000002</v>
      </c>
      <c r="F46" s="15"/>
      <c r="G46" s="92">
        <f>SUM(G21:G44)</f>
        <v>134763.09</v>
      </c>
      <c r="H46" s="41">
        <f>SUM(H21:H44)</f>
        <v>159456</v>
      </c>
      <c r="J46" s="1"/>
      <c r="K46" s="1"/>
      <c r="L46" s="1"/>
      <c r="M46" s="1"/>
      <c r="N46" s="1"/>
    </row>
    <row r="47" spans="1:14" ht="13.5" thickBot="1" x14ac:dyDescent="0.25">
      <c r="A47" s="4"/>
      <c r="B47" s="30"/>
      <c r="C47" s="30"/>
      <c r="D47" s="30"/>
      <c r="E47" s="30"/>
      <c r="F47" s="4"/>
      <c r="G47" s="30"/>
      <c r="H47" s="37"/>
      <c r="J47" s="1"/>
      <c r="K47" s="1"/>
      <c r="L47" s="1"/>
      <c r="M47" s="1"/>
      <c r="N47" s="1"/>
    </row>
    <row r="48" spans="1:14" ht="16.5" thickBot="1" x14ac:dyDescent="0.3">
      <c r="A48" s="125" t="s">
        <v>25</v>
      </c>
      <c r="B48" s="126"/>
      <c r="C48" s="127"/>
      <c r="D48" s="127"/>
      <c r="E48" s="127"/>
      <c r="F48" s="127"/>
      <c r="G48" s="127"/>
      <c r="H48" s="128"/>
      <c r="J48" s="1"/>
      <c r="K48" s="1"/>
      <c r="L48" s="1"/>
      <c r="M48" s="1"/>
      <c r="N48" s="1"/>
    </row>
    <row r="49" spans="1:14" ht="15.75" x14ac:dyDescent="0.25">
      <c r="A49" s="62"/>
      <c r="B49" s="88"/>
      <c r="C49" s="71"/>
      <c r="D49" s="20"/>
      <c r="E49" s="33"/>
      <c r="F49" s="58"/>
      <c r="G49" s="101"/>
      <c r="H49" s="60"/>
      <c r="J49" s="1"/>
      <c r="K49" s="1"/>
      <c r="L49" s="1"/>
      <c r="M49" s="1"/>
      <c r="N49" s="1"/>
    </row>
    <row r="50" spans="1:14" ht="15.75" x14ac:dyDescent="0.25">
      <c r="A50" s="61" t="s">
        <v>147</v>
      </c>
      <c r="B50" s="89"/>
      <c r="C50" s="81">
        <v>10000</v>
      </c>
      <c r="D50" s="64"/>
      <c r="E50" s="63"/>
      <c r="F50" s="53" t="s">
        <v>91</v>
      </c>
      <c r="G50" s="17">
        <v>9350</v>
      </c>
      <c r="H50" s="66">
        <v>5500</v>
      </c>
      <c r="J50" s="1"/>
      <c r="K50" s="1"/>
      <c r="L50" s="1"/>
      <c r="M50" s="1"/>
      <c r="N50" s="1"/>
    </row>
    <row r="51" spans="1:14" ht="15.75" x14ac:dyDescent="0.25">
      <c r="A51" s="6" t="s">
        <v>14</v>
      </c>
      <c r="B51" s="89">
        <v>13684.56</v>
      </c>
      <c r="C51" s="35">
        <v>20000</v>
      </c>
      <c r="D51" s="18"/>
      <c r="E51" s="26"/>
      <c r="F51" s="4" t="s">
        <v>146</v>
      </c>
      <c r="G51" s="17">
        <v>9000</v>
      </c>
      <c r="H51" s="66">
        <v>18000</v>
      </c>
      <c r="J51" s="1"/>
      <c r="K51" s="1"/>
      <c r="L51" s="1"/>
      <c r="M51" s="1"/>
      <c r="N51" s="1"/>
    </row>
    <row r="52" spans="1:14" ht="15.75" x14ac:dyDescent="0.25">
      <c r="A52" s="6" t="s">
        <v>28</v>
      </c>
      <c r="B52" s="83">
        <v>13189.89</v>
      </c>
      <c r="C52" s="35">
        <v>12000</v>
      </c>
      <c r="D52" s="18"/>
      <c r="E52" s="26"/>
      <c r="F52" s="53" t="s">
        <v>17</v>
      </c>
      <c r="G52" s="17">
        <v>7800</v>
      </c>
      <c r="H52" s="66">
        <v>9000</v>
      </c>
      <c r="J52" s="1"/>
      <c r="K52" s="1"/>
      <c r="L52" s="1"/>
      <c r="M52" s="1"/>
      <c r="N52" s="1"/>
    </row>
    <row r="53" spans="1:14" ht="15.75" x14ac:dyDescent="0.25">
      <c r="A53" s="7" t="s">
        <v>29</v>
      </c>
      <c r="B53" s="86">
        <f>+B51+B52</f>
        <v>26874.449999999997</v>
      </c>
      <c r="C53" s="45"/>
      <c r="D53" s="91">
        <f>SUM(C50:C52)</f>
        <v>42000</v>
      </c>
      <c r="E53" s="26"/>
      <c r="F53" s="4" t="s">
        <v>129</v>
      </c>
      <c r="G53" s="17"/>
      <c r="H53" s="66">
        <f>50*110</f>
        <v>5500</v>
      </c>
      <c r="J53" s="1"/>
      <c r="K53" s="1"/>
      <c r="L53" s="1"/>
      <c r="M53" s="1"/>
      <c r="N53" s="1"/>
    </row>
    <row r="54" spans="1:14" ht="15.75" x14ac:dyDescent="0.25">
      <c r="A54" s="8"/>
      <c r="B54" s="18"/>
      <c r="C54" s="45"/>
      <c r="D54" s="18"/>
      <c r="E54" s="26"/>
      <c r="F54" s="53"/>
      <c r="G54" s="17"/>
      <c r="H54" s="37"/>
      <c r="J54" s="1"/>
      <c r="K54" s="1"/>
      <c r="L54" s="1"/>
      <c r="M54" s="1"/>
      <c r="N54" s="1"/>
    </row>
    <row r="55" spans="1:14" ht="15.75" x14ac:dyDescent="0.25">
      <c r="A55" s="6" t="s">
        <v>7</v>
      </c>
      <c r="B55" s="83">
        <v>9085.7800000000007</v>
      </c>
      <c r="C55" s="79">
        <f>'[1]Sans DG '!$O$20</f>
        <v>5117.0450000000001</v>
      </c>
      <c r="D55" s="18"/>
      <c r="E55" s="26"/>
      <c r="F55" s="53" t="s">
        <v>138</v>
      </c>
      <c r="G55" s="17">
        <v>119.85</v>
      </c>
      <c r="H55" s="37"/>
      <c r="J55" s="1"/>
      <c r="K55" s="1"/>
      <c r="L55" s="1"/>
      <c r="M55" s="1"/>
      <c r="N55" s="1"/>
    </row>
    <row r="56" spans="1:14" ht="15.75" x14ac:dyDescent="0.25">
      <c r="A56" s="6" t="s">
        <v>8</v>
      </c>
      <c r="B56" s="83">
        <v>787.46</v>
      </c>
      <c r="C56" s="45">
        <v>700</v>
      </c>
      <c r="D56" s="18"/>
      <c r="E56" s="26"/>
      <c r="F56" s="4"/>
      <c r="G56" s="17"/>
      <c r="H56" s="37"/>
      <c r="J56" s="1"/>
      <c r="K56" s="1"/>
      <c r="L56" s="1"/>
      <c r="M56" s="1"/>
      <c r="N56" s="1"/>
    </row>
    <row r="57" spans="1:14" ht="15.75" x14ac:dyDescent="0.25">
      <c r="A57" s="7" t="s">
        <v>27</v>
      </c>
      <c r="B57" s="86">
        <f>+B55+B56</f>
        <v>9873.2400000000016</v>
      </c>
      <c r="C57" s="45"/>
      <c r="D57" s="91">
        <f>SUM(C55:C56)</f>
        <v>5817.0450000000001</v>
      </c>
      <c r="E57" s="26"/>
      <c r="F57" s="4"/>
      <c r="G57" s="17"/>
      <c r="H57" s="37"/>
      <c r="J57" s="1"/>
      <c r="K57" s="1"/>
      <c r="L57" s="1"/>
      <c r="M57" s="1"/>
      <c r="N57" s="1"/>
    </row>
    <row r="58" spans="1:14" ht="21.75" customHeight="1" thickBot="1" x14ac:dyDescent="0.25">
      <c r="A58" s="9"/>
      <c r="B58" s="19"/>
      <c r="C58" s="72"/>
      <c r="D58" s="19"/>
      <c r="E58" s="28"/>
      <c r="F58" s="56"/>
      <c r="G58" s="99"/>
      <c r="H58" s="57"/>
      <c r="J58" s="1"/>
      <c r="K58" s="1"/>
      <c r="L58" s="1"/>
      <c r="M58" s="1"/>
      <c r="N58" s="1"/>
    </row>
    <row r="59" spans="1:14" ht="16.5" thickBot="1" x14ac:dyDescent="0.3">
      <c r="A59" s="12" t="s">
        <v>26</v>
      </c>
      <c r="B59" s="87">
        <f>+B53+B57</f>
        <v>36747.69</v>
      </c>
      <c r="C59" s="40"/>
      <c r="D59" s="40"/>
      <c r="E59" s="40">
        <f>SUM(D53:D57)</f>
        <v>47817.044999999998</v>
      </c>
      <c r="F59" s="15"/>
      <c r="G59" s="92">
        <f>SUM(G50:G57)</f>
        <v>26269.85</v>
      </c>
      <c r="H59" s="41">
        <f>SUM(H50:H57)</f>
        <v>38000</v>
      </c>
      <c r="J59" s="1"/>
      <c r="K59" s="1"/>
      <c r="L59" s="1"/>
      <c r="M59" s="1"/>
      <c r="N59" s="1"/>
    </row>
    <row r="60" spans="1:14" ht="13.5" thickBot="1" x14ac:dyDescent="0.25">
      <c r="A60" s="4"/>
      <c r="B60" s="30"/>
      <c r="C60" s="30"/>
      <c r="D60" s="30"/>
      <c r="E60" s="30"/>
      <c r="F60" s="4"/>
      <c r="G60" s="30"/>
      <c r="H60" s="37"/>
      <c r="J60" s="1"/>
      <c r="K60" s="1"/>
      <c r="L60" s="1"/>
      <c r="M60" s="1"/>
      <c r="N60" s="1"/>
    </row>
    <row r="61" spans="1:14" ht="16.5" thickBot="1" x14ac:dyDescent="0.3">
      <c r="A61" s="117" t="s">
        <v>151</v>
      </c>
      <c r="B61" s="118"/>
      <c r="C61" s="119"/>
      <c r="D61" s="119"/>
      <c r="E61" s="119"/>
      <c r="F61" s="119"/>
      <c r="G61" s="119"/>
      <c r="H61" s="120"/>
      <c r="J61" s="1"/>
      <c r="K61" s="1"/>
      <c r="L61" s="1"/>
      <c r="M61" s="1"/>
      <c r="N61" s="1"/>
    </row>
    <row r="62" spans="1:14" x14ac:dyDescent="0.2">
      <c r="A62" s="10"/>
      <c r="B62" s="20"/>
      <c r="C62" s="71"/>
      <c r="D62" s="20"/>
      <c r="E62" s="32"/>
      <c r="F62" s="54"/>
      <c r="G62" s="82"/>
      <c r="H62" s="55"/>
      <c r="J62" s="1"/>
      <c r="K62" s="1"/>
      <c r="L62" s="1"/>
      <c r="M62" s="1"/>
      <c r="N62" s="1"/>
    </row>
    <row r="63" spans="1:14" ht="15.75" x14ac:dyDescent="0.25">
      <c r="A63" s="6" t="s">
        <v>30</v>
      </c>
      <c r="B63" s="83">
        <v>3168</v>
      </c>
      <c r="C63" s="45">
        <v>9200</v>
      </c>
      <c r="D63" s="18"/>
      <c r="E63" s="26"/>
      <c r="F63" s="53" t="s">
        <v>31</v>
      </c>
      <c r="G63" s="17">
        <v>5083.75</v>
      </c>
      <c r="H63" s="66">
        <v>5000</v>
      </c>
      <c r="J63" s="1"/>
      <c r="K63" s="1"/>
      <c r="L63" s="1"/>
      <c r="M63" s="1"/>
      <c r="N63" s="1"/>
    </row>
    <row r="64" spans="1:14" ht="15.75" x14ac:dyDescent="0.25">
      <c r="A64" s="6" t="s">
        <v>28</v>
      </c>
      <c r="B64" s="83">
        <v>6009.8</v>
      </c>
      <c r="C64" s="45">
        <v>0</v>
      </c>
      <c r="D64" s="18"/>
      <c r="E64" s="26"/>
      <c r="F64" s="53" t="s">
        <v>40</v>
      </c>
      <c r="G64" s="17">
        <v>805</v>
      </c>
      <c r="H64" s="66"/>
      <c r="J64" s="1"/>
      <c r="K64" s="1"/>
      <c r="L64" s="1"/>
      <c r="M64" s="1"/>
      <c r="N64" s="1"/>
    </row>
    <row r="65" spans="1:14" ht="15.75" x14ac:dyDescent="0.25">
      <c r="A65" s="7" t="s">
        <v>32</v>
      </c>
      <c r="B65" s="86">
        <f>+B63+B64</f>
        <v>9177.7999999999993</v>
      </c>
      <c r="C65" s="45"/>
      <c r="D65" s="91">
        <f>SUM(C63:C64)</f>
        <v>9200</v>
      </c>
      <c r="E65" s="26"/>
      <c r="F65" s="53" t="s">
        <v>17</v>
      </c>
      <c r="G65" s="17"/>
      <c r="H65" s="66"/>
      <c r="J65" s="1"/>
      <c r="K65" s="1"/>
      <c r="L65" s="1"/>
      <c r="M65" s="1"/>
      <c r="N65" s="1"/>
    </row>
    <row r="66" spans="1:14" ht="15.75" x14ac:dyDescent="0.25">
      <c r="A66" s="8"/>
      <c r="B66" s="83"/>
      <c r="C66" s="45"/>
      <c r="D66" s="18"/>
      <c r="E66" s="26"/>
      <c r="F66" s="4"/>
      <c r="G66" s="17"/>
      <c r="H66" s="66"/>
      <c r="J66" s="1"/>
      <c r="K66" s="1"/>
      <c r="L66" s="1"/>
      <c r="M66" s="1"/>
      <c r="N66" s="1"/>
    </row>
    <row r="67" spans="1:14" ht="15.75" x14ac:dyDescent="0.25">
      <c r="A67" s="42"/>
      <c r="B67" s="83"/>
      <c r="C67" s="45"/>
      <c r="D67" s="18"/>
      <c r="E67" s="26"/>
      <c r="F67" s="53" t="s">
        <v>84</v>
      </c>
      <c r="G67" s="17">
        <v>1137.5</v>
      </c>
      <c r="H67" s="66">
        <v>500</v>
      </c>
      <c r="J67" s="1"/>
      <c r="K67" s="1"/>
      <c r="L67" s="1"/>
      <c r="M67" s="1"/>
      <c r="N67" s="1"/>
    </row>
    <row r="68" spans="1:14" ht="15.75" x14ac:dyDescent="0.25">
      <c r="A68" s="6" t="s">
        <v>153</v>
      </c>
      <c r="B68" s="83">
        <v>376.12</v>
      </c>
      <c r="C68" s="45">
        <v>3000</v>
      </c>
      <c r="D68" s="18"/>
      <c r="E68" s="26"/>
      <c r="F68" s="53" t="s">
        <v>17</v>
      </c>
      <c r="G68" s="17">
        <v>2500</v>
      </c>
      <c r="H68" s="66">
        <v>2500</v>
      </c>
      <c r="J68" s="1"/>
      <c r="K68" s="1"/>
      <c r="L68" s="1"/>
      <c r="M68" s="1"/>
      <c r="N68" s="1"/>
    </row>
    <row r="69" spans="1:14" ht="15.75" x14ac:dyDescent="0.25">
      <c r="A69" s="42"/>
      <c r="B69" s="83"/>
      <c r="C69" s="45"/>
      <c r="D69" s="18"/>
      <c r="E69" s="26"/>
      <c r="F69" s="53" t="s">
        <v>89</v>
      </c>
      <c r="G69" s="17"/>
      <c r="H69" s="37">
        <v>2000</v>
      </c>
      <c r="J69" s="1"/>
      <c r="K69" s="1"/>
      <c r="L69" s="1"/>
      <c r="M69" s="1"/>
      <c r="N69" s="1"/>
    </row>
    <row r="70" spans="1:14" ht="15.75" x14ac:dyDescent="0.25">
      <c r="A70" s="7" t="s">
        <v>34</v>
      </c>
      <c r="B70" s="86">
        <f>+B68</f>
        <v>376.12</v>
      </c>
      <c r="C70" s="45"/>
      <c r="D70" s="91">
        <f>SUM(C67:C68)</f>
        <v>3000</v>
      </c>
      <c r="E70" s="26"/>
      <c r="F70" s="53" t="s">
        <v>138</v>
      </c>
      <c r="G70" s="17">
        <v>119.85</v>
      </c>
      <c r="H70" s="37"/>
      <c r="J70" s="1"/>
      <c r="K70" s="1"/>
      <c r="L70" s="1"/>
      <c r="M70" s="1"/>
      <c r="N70" s="1"/>
    </row>
    <row r="71" spans="1:14" ht="15.75" x14ac:dyDescent="0.25">
      <c r="A71" s="8"/>
      <c r="B71" s="83"/>
      <c r="C71" s="45"/>
      <c r="D71" s="18"/>
      <c r="E71" s="26"/>
      <c r="F71" s="4" t="s">
        <v>146</v>
      </c>
      <c r="G71" s="17"/>
      <c r="H71" s="66">
        <v>5000</v>
      </c>
      <c r="J71" s="1"/>
      <c r="K71" s="1"/>
      <c r="L71" s="1"/>
      <c r="M71" s="1"/>
      <c r="N71" s="1"/>
    </row>
    <row r="72" spans="1:14" ht="15.75" x14ac:dyDescent="0.25">
      <c r="A72" s="6" t="s">
        <v>7</v>
      </c>
      <c r="B72" s="83">
        <v>649.30999999999995</v>
      </c>
      <c r="C72" s="79">
        <f>'[1]Sans DG '!$O$22</f>
        <v>644.45600000000013</v>
      </c>
      <c r="D72" s="18"/>
      <c r="E72" s="26"/>
      <c r="F72" s="53"/>
      <c r="G72" s="17"/>
      <c r="H72" s="37"/>
      <c r="J72" s="1"/>
      <c r="K72" s="1"/>
      <c r="L72" s="1"/>
      <c r="M72" s="1"/>
      <c r="N72" s="1"/>
    </row>
    <row r="73" spans="1:14" ht="15.75" x14ac:dyDescent="0.25">
      <c r="A73" s="6" t="s">
        <v>8</v>
      </c>
      <c r="B73" s="83">
        <v>595.77</v>
      </c>
      <c r="C73" s="45">
        <v>1000</v>
      </c>
      <c r="D73" s="18"/>
      <c r="E73" s="26"/>
      <c r="F73" s="53"/>
      <c r="G73" s="17"/>
      <c r="H73" s="37"/>
      <c r="J73" s="1"/>
      <c r="K73" s="1"/>
      <c r="L73" s="1"/>
      <c r="M73" s="1"/>
      <c r="N73" s="1"/>
    </row>
    <row r="74" spans="1:14" ht="15.75" x14ac:dyDescent="0.25">
      <c r="A74" s="7" t="s">
        <v>33</v>
      </c>
      <c r="B74" s="86">
        <f>+B72+B73</f>
        <v>1245.08</v>
      </c>
      <c r="C74" s="45"/>
      <c r="D74" s="91">
        <f>SUM(C72:C73)</f>
        <v>1644.4560000000001</v>
      </c>
      <c r="E74" s="26"/>
      <c r="F74" s="4"/>
      <c r="G74" s="17"/>
      <c r="H74" s="37"/>
      <c r="J74" s="1"/>
      <c r="K74" s="1"/>
      <c r="L74" s="1"/>
      <c r="M74" s="1"/>
      <c r="N74" s="1"/>
    </row>
    <row r="75" spans="1:14" ht="21.75" customHeight="1" thickBot="1" x14ac:dyDescent="0.25">
      <c r="A75" s="9"/>
      <c r="B75" s="19"/>
      <c r="C75" s="72"/>
      <c r="D75" s="19"/>
      <c r="E75" s="28"/>
      <c r="F75" s="56"/>
      <c r="G75" s="99"/>
      <c r="H75" s="57"/>
      <c r="J75" s="1"/>
      <c r="K75" s="1"/>
      <c r="L75" s="1"/>
      <c r="M75" s="1"/>
      <c r="N75" s="1"/>
    </row>
    <row r="76" spans="1:14" ht="16.5" thickBot="1" x14ac:dyDescent="0.3">
      <c r="A76" s="12" t="s">
        <v>150</v>
      </c>
      <c r="B76" s="87">
        <f>+B65+B70+B74</f>
        <v>10799</v>
      </c>
      <c r="C76" s="40"/>
      <c r="D76" s="40"/>
      <c r="E76" s="40">
        <f>SUM(D65:D74)</f>
        <v>13844.456</v>
      </c>
      <c r="F76" s="15"/>
      <c r="G76" s="92">
        <f>SUM(G63:G74)</f>
        <v>9646.1</v>
      </c>
      <c r="H76" s="41">
        <f>SUM(H63:H74)</f>
        <v>15000</v>
      </c>
      <c r="J76" s="1"/>
      <c r="K76" s="1"/>
      <c r="L76" s="1"/>
      <c r="M76" s="1"/>
      <c r="N76" s="1"/>
    </row>
    <row r="77" spans="1:14" ht="13.5" thickBot="1" x14ac:dyDescent="0.25">
      <c r="A77" s="4"/>
      <c r="B77" s="30"/>
      <c r="C77" s="30"/>
      <c r="D77" s="30"/>
      <c r="E77" s="30"/>
      <c r="F77" s="4"/>
      <c r="G77" s="30"/>
      <c r="H77" s="37"/>
      <c r="J77" s="1"/>
      <c r="K77" s="1"/>
      <c r="L77" s="1"/>
      <c r="M77" s="1"/>
      <c r="N77" s="1"/>
    </row>
    <row r="78" spans="1:14" ht="16.5" thickBot="1" x14ac:dyDescent="0.3">
      <c r="A78" s="117" t="s">
        <v>35</v>
      </c>
      <c r="B78" s="118"/>
      <c r="C78" s="119"/>
      <c r="D78" s="119"/>
      <c r="E78" s="119"/>
      <c r="F78" s="119"/>
      <c r="G78" s="119"/>
      <c r="H78" s="120"/>
      <c r="J78" s="1"/>
      <c r="K78" s="1"/>
      <c r="L78" s="1"/>
      <c r="M78" s="1"/>
      <c r="N78" s="1"/>
    </row>
    <row r="79" spans="1:14" x14ac:dyDescent="0.2">
      <c r="A79" s="10"/>
      <c r="B79" s="20"/>
      <c r="C79" s="71"/>
      <c r="D79" s="20"/>
      <c r="E79" s="32"/>
      <c r="F79" s="54"/>
      <c r="G79" s="82"/>
      <c r="H79" s="55"/>
      <c r="J79" s="1"/>
      <c r="K79" s="1"/>
      <c r="L79" s="1"/>
      <c r="M79" s="1"/>
      <c r="N79" s="1"/>
    </row>
    <row r="80" spans="1:14" ht="15.75" x14ac:dyDescent="0.25">
      <c r="A80" s="6" t="s">
        <v>38</v>
      </c>
      <c r="B80" s="83">
        <v>11315.4</v>
      </c>
      <c r="C80" s="45">
        <v>9000</v>
      </c>
      <c r="D80" s="18"/>
      <c r="E80" s="26"/>
      <c r="F80" s="4" t="s">
        <v>146</v>
      </c>
      <c r="G80" s="17">
        <v>7000</v>
      </c>
      <c r="H80" s="66">
        <v>8000</v>
      </c>
      <c r="J80" s="1"/>
      <c r="K80" s="1"/>
      <c r="L80" s="1"/>
      <c r="M80" s="1"/>
      <c r="N80" s="1"/>
    </row>
    <row r="81" spans="1:14" ht="15.75" x14ac:dyDescent="0.25">
      <c r="A81" s="7" t="s">
        <v>37</v>
      </c>
      <c r="B81" s="86">
        <f>+B80</f>
        <v>11315.4</v>
      </c>
      <c r="C81" s="45"/>
      <c r="D81" s="91">
        <f>SUM(C80:C80)</f>
        <v>9000</v>
      </c>
      <c r="E81" s="26"/>
      <c r="F81" s="53" t="s">
        <v>17</v>
      </c>
      <c r="G81" s="17">
        <v>3000</v>
      </c>
      <c r="H81" s="66">
        <v>6000</v>
      </c>
      <c r="J81" s="1"/>
      <c r="K81" s="1"/>
      <c r="L81" s="1"/>
      <c r="M81" s="1"/>
      <c r="N81" s="1"/>
    </row>
    <row r="82" spans="1:14" ht="15.75" x14ac:dyDescent="0.25">
      <c r="A82" s="8"/>
      <c r="B82" s="83"/>
      <c r="C82" s="45"/>
      <c r="D82" s="18"/>
      <c r="E82" s="26"/>
      <c r="F82" s="53" t="s">
        <v>92</v>
      </c>
      <c r="G82" s="17">
        <v>7711.95</v>
      </c>
      <c r="H82" s="66">
        <v>20000</v>
      </c>
      <c r="J82" s="1"/>
      <c r="K82" s="1"/>
      <c r="L82" s="1"/>
      <c r="M82" s="1"/>
      <c r="N82" s="1"/>
    </row>
    <row r="83" spans="1:14" ht="15.75" x14ac:dyDescent="0.25">
      <c r="A83" s="6" t="s">
        <v>7</v>
      </c>
      <c r="B83" s="83">
        <v>16631.14</v>
      </c>
      <c r="C83" s="79">
        <f>'[1]Sans DG '!$O$24</f>
        <v>15831.271999999999</v>
      </c>
      <c r="D83" s="18"/>
      <c r="E83" s="26"/>
      <c r="F83" s="53" t="s">
        <v>131</v>
      </c>
      <c r="G83" s="17"/>
      <c r="H83" s="37">
        <v>6200</v>
      </c>
      <c r="J83" s="1"/>
      <c r="K83" s="1"/>
      <c r="L83" s="1"/>
      <c r="M83" s="1"/>
      <c r="N83" s="1"/>
    </row>
    <row r="84" spans="1:14" ht="15.75" x14ac:dyDescent="0.25">
      <c r="A84" s="6" t="s">
        <v>8</v>
      </c>
      <c r="B84" s="83">
        <v>1318.2</v>
      </c>
      <c r="C84" s="45">
        <v>1500</v>
      </c>
      <c r="D84" s="18"/>
      <c r="E84" s="26"/>
      <c r="F84" s="53" t="s">
        <v>138</v>
      </c>
      <c r="G84" s="17">
        <v>119.85</v>
      </c>
      <c r="H84" s="37"/>
      <c r="J84" s="1"/>
      <c r="K84" s="1"/>
      <c r="L84" s="1"/>
      <c r="M84" s="1"/>
      <c r="N84" s="1"/>
    </row>
    <row r="85" spans="1:14" ht="15.75" x14ac:dyDescent="0.25">
      <c r="A85" s="7" t="s">
        <v>39</v>
      </c>
      <c r="B85" s="86">
        <f>+B83+B84</f>
        <v>17949.34</v>
      </c>
      <c r="C85" s="45"/>
      <c r="D85" s="91">
        <f>SUM(C83:C84)</f>
        <v>17331.271999999997</v>
      </c>
      <c r="E85" s="26"/>
      <c r="F85" s="53" t="s">
        <v>140</v>
      </c>
      <c r="G85" s="17">
        <v>211.12</v>
      </c>
      <c r="H85" s="37"/>
      <c r="J85" s="1"/>
      <c r="K85" s="1"/>
      <c r="L85" s="1"/>
      <c r="M85" s="1"/>
      <c r="N85" s="1"/>
    </row>
    <row r="86" spans="1:14" ht="15" customHeight="1" thickBot="1" x14ac:dyDescent="0.3">
      <c r="A86" s="9"/>
      <c r="B86" s="19"/>
      <c r="C86" s="72"/>
      <c r="D86" s="19"/>
      <c r="E86" s="28"/>
      <c r="F86" s="114" t="s">
        <v>89</v>
      </c>
      <c r="G86" s="99"/>
      <c r="H86" s="57">
        <v>6100</v>
      </c>
      <c r="J86" s="1"/>
      <c r="K86" s="1"/>
      <c r="L86" s="1"/>
      <c r="M86" s="1"/>
      <c r="N86" s="1"/>
    </row>
    <row r="87" spans="1:14" ht="16.5" thickBot="1" x14ac:dyDescent="0.3">
      <c r="A87" s="12" t="s">
        <v>36</v>
      </c>
      <c r="B87" s="87">
        <f>+B81+B85</f>
        <v>29264.739999999998</v>
      </c>
      <c r="C87" s="40"/>
      <c r="D87" s="40"/>
      <c r="E87" s="40">
        <f>SUM(D81:D85)</f>
        <v>26331.271999999997</v>
      </c>
      <c r="F87" s="15"/>
      <c r="G87" s="92">
        <f>SUM(G80:G85)</f>
        <v>18042.919999999998</v>
      </c>
      <c r="H87" s="41">
        <f>SUM(H80:H86)</f>
        <v>46300</v>
      </c>
      <c r="J87" s="1"/>
      <c r="K87" s="1"/>
      <c r="L87" s="1"/>
      <c r="M87" s="1"/>
      <c r="N87" s="1"/>
    </row>
    <row r="88" spans="1:14" ht="13.5" thickBot="1" x14ac:dyDescent="0.25">
      <c r="A88" s="4"/>
      <c r="B88" s="30"/>
      <c r="C88" s="30"/>
      <c r="D88" s="30"/>
      <c r="E88" s="30"/>
      <c r="F88" s="4"/>
      <c r="G88" s="30"/>
      <c r="H88" s="37"/>
      <c r="J88" s="1"/>
      <c r="K88" s="1"/>
      <c r="L88" s="1"/>
      <c r="M88" s="1"/>
      <c r="N88" s="1"/>
    </row>
    <row r="89" spans="1:14" ht="16.5" thickBot="1" x14ac:dyDescent="0.3">
      <c r="A89" s="117" t="s">
        <v>41</v>
      </c>
      <c r="B89" s="118"/>
      <c r="C89" s="119"/>
      <c r="D89" s="119"/>
      <c r="E89" s="119"/>
      <c r="F89" s="119"/>
      <c r="G89" s="119"/>
      <c r="H89" s="120"/>
      <c r="J89" s="1"/>
      <c r="K89" s="1"/>
      <c r="L89" s="1"/>
      <c r="M89" s="1"/>
      <c r="N89" s="1"/>
    </row>
    <row r="90" spans="1:14" x14ac:dyDescent="0.2">
      <c r="A90" s="10"/>
      <c r="B90" s="20"/>
      <c r="C90" s="71"/>
      <c r="D90" s="20"/>
      <c r="E90" s="32"/>
      <c r="F90" s="54"/>
      <c r="G90" s="82"/>
      <c r="H90" s="55"/>
      <c r="J90" s="1"/>
      <c r="K90" s="1"/>
      <c r="L90" s="1"/>
      <c r="M90" s="1"/>
      <c r="N90" s="1"/>
    </row>
    <row r="91" spans="1:14" ht="15.75" x14ac:dyDescent="0.25">
      <c r="A91" s="6" t="s">
        <v>45</v>
      </c>
      <c r="B91" s="83">
        <v>1936.37</v>
      </c>
      <c r="C91" s="45">
        <v>1900</v>
      </c>
      <c r="D91" s="18"/>
      <c r="E91" s="26"/>
      <c r="F91" s="65" t="s">
        <v>126</v>
      </c>
      <c r="G91" s="102">
        <v>5875</v>
      </c>
      <c r="H91" s="66">
        <v>2500</v>
      </c>
      <c r="J91" s="1"/>
      <c r="K91" s="1"/>
      <c r="L91" s="1"/>
      <c r="M91" s="1"/>
      <c r="N91" s="1"/>
    </row>
    <row r="92" spans="1:14" ht="15.75" x14ac:dyDescent="0.25">
      <c r="A92" s="7" t="s">
        <v>42</v>
      </c>
      <c r="B92" s="86">
        <f>+B91</f>
        <v>1936.37</v>
      </c>
      <c r="C92" s="45"/>
      <c r="D92" s="91">
        <f>SUM(C91:C91)</f>
        <v>1900</v>
      </c>
      <c r="E92" s="26"/>
      <c r="F92" s="65"/>
      <c r="G92" s="102"/>
      <c r="H92" s="66"/>
      <c r="J92" s="1"/>
      <c r="K92" s="1"/>
      <c r="L92" s="1"/>
      <c r="M92" s="1"/>
      <c r="N92" s="1"/>
    </row>
    <row r="93" spans="1:14" ht="15.75" x14ac:dyDescent="0.25">
      <c r="A93" s="8"/>
      <c r="B93" s="83"/>
      <c r="C93" s="45"/>
      <c r="D93" s="18"/>
      <c r="E93" s="26"/>
      <c r="F93" s="67"/>
      <c r="G93" s="102"/>
      <c r="H93" s="66"/>
      <c r="J93" s="1"/>
      <c r="K93" s="1"/>
      <c r="L93" s="1"/>
      <c r="M93" s="1"/>
      <c r="N93" s="1"/>
    </row>
    <row r="94" spans="1:14" ht="15.75" x14ac:dyDescent="0.25">
      <c r="A94" s="6" t="s">
        <v>43</v>
      </c>
      <c r="B94" s="83">
        <v>2800.96</v>
      </c>
      <c r="C94" s="45">
        <v>2500</v>
      </c>
      <c r="D94" s="18"/>
      <c r="E94" s="26"/>
      <c r="F94" s="65" t="s">
        <v>110</v>
      </c>
      <c r="G94" s="102">
        <v>8300</v>
      </c>
      <c r="H94" s="66">
        <v>3000</v>
      </c>
      <c r="J94" s="1"/>
      <c r="K94" s="1"/>
      <c r="L94" s="1"/>
      <c r="M94" s="1"/>
      <c r="N94" s="1"/>
    </row>
    <row r="95" spans="1:14" ht="15.75" x14ac:dyDescent="0.25">
      <c r="A95" s="7" t="s">
        <v>44</v>
      </c>
      <c r="B95" s="86">
        <f>+B94</f>
        <v>2800.96</v>
      </c>
      <c r="C95" s="45"/>
      <c r="D95" s="91">
        <f>SUM(C94:C94)</f>
        <v>2500</v>
      </c>
      <c r="E95" s="26"/>
      <c r="F95" s="65" t="s">
        <v>146</v>
      </c>
      <c r="G95" s="102">
        <v>3000</v>
      </c>
      <c r="H95" s="66">
        <v>5000</v>
      </c>
      <c r="J95" s="1"/>
      <c r="K95" s="1"/>
      <c r="L95" s="1"/>
      <c r="M95" s="1"/>
      <c r="N95" s="1"/>
    </row>
    <row r="96" spans="1:14" ht="15.75" x14ac:dyDescent="0.25">
      <c r="A96" s="8"/>
      <c r="B96" s="83"/>
      <c r="C96" s="45"/>
      <c r="D96" s="18"/>
      <c r="E96" s="26"/>
      <c r="F96" s="67"/>
      <c r="G96" s="102"/>
      <c r="H96" s="66"/>
      <c r="J96" s="1"/>
      <c r="K96" s="1"/>
      <c r="L96" s="1"/>
      <c r="M96" s="1"/>
      <c r="N96" s="1"/>
    </row>
    <row r="97" spans="1:14" ht="15.75" x14ac:dyDescent="0.25">
      <c r="A97" s="6" t="s">
        <v>46</v>
      </c>
      <c r="B97" s="83">
        <v>36225.760000000002</v>
      </c>
      <c r="C97" s="45"/>
      <c r="D97" s="18"/>
      <c r="E97" s="26"/>
      <c r="F97" s="65" t="s">
        <v>126</v>
      </c>
      <c r="G97" s="102">
        <v>5750</v>
      </c>
      <c r="H97" s="66">
        <v>0</v>
      </c>
      <c r="J97" s="1"/>
      <c r="K97" s="1"/>
      <c r="L97" s="1"/>
      <c r="M97" s="1"/>
      <c r="N97" s="1"/>
    </row>
    <row r="98" spans="1:14" ht="15.75" x14ac:dyDescent="0.25">
      <c r="A98" s="7" t="s">
        <v>47</v>
      </c>
      <c r="B98" s="86">
        <f>+B97</f>
        <v>36225.760000000002</v>
      </c>
      <c r="C98" s="45"/>
      <c r="D98" s="91">
        <f>SUM(C97:C97)</f>
        <v>0</v>
      </c>
      <c r="E98" s="26"/>
      <c r="F98" s="65" t="s">
        <v>127</v>
      </c>
      <c r="G98" s="102"/>
      <c r="H98" s="66">
        <v>900</v>
      </c>
      <c r="J98" s="1"/>
      <c r="K98" s="1"/>
      <c r="L98" s="1"/>
      <c r="M98" s="1"/>
      <c r="N98" s="1"/>
    </row>
    <row r="99" spans="1:14" ht="15.75" x14ac:dyDescent="0.25">
      <c r="A99" s="8"/>
      <c r="B99" s="83"/>
      <c r="C99" s="45"/>
      <c r="D99" s="18"/>
      <c r="E99" s="26"/>
      <c r="F99" s="67" t="s">
        <v>128</v>
      </c>
      <c r="G99" s="102"/>
      <c r="H99" s="66">
        <v>500</v>
      </c>
      <c r="J99" s="1"/>
      <c r="K99" s="1"/>
      <c r="L99" s="1"/>
      <c r="M99" s="1"/>
      <c r="N99" s="1"/>
    </row>
    <row r="100" spans="1:14" ht="15.75" x14ac:dyDescent="0.25">
      <c r="A100" s="6" t="s">
        <v>48</v>
      </c>
      <c r="B100" s="83">
        <v>11162.02</v>
      </c>
      <c r="C100" s="45">
        <v>1500</v>
      </c>
      <c r="D100" s="18"/>
      <c r="E100" s="26"/>
      <c r="F100" s="65" t="s">
        <v>91</v>
      </c>
      <c r="G100" s="102">
        <v>41888.6</v>
      </c>
      <c r="H100" s="66"/>
      <c r="J100" s="1"/>
      <c r="K100" s="1"/>
      <c r="L100" s="1"/>
      <c r="M100" s="1"/>
      <c r="N100" s="1"/>
    </row>
    <row r="101" spans="1:14" ht="15.75" x14ac:dyDescent="0.25">
      <c r="A101" s="7" t="s">
        <v>49</v>
      </c>
      <c r="B101" s="86">
        <f>+B100</f>
        <v>11162.02</v>
      </c>
      <c r="C101" s="45"/>
      <c r="D101" s="91">
        <f>SUM(C100:C100)</f>
        <v>1500</v>
      </c>
      <c r="E101" s="26"/>
      <c r="F101" s="67" t="s">
        <v>141</v>
      </c>
      <c r="G101" s="102">
        <v>6939.89</v>
      </c>
      <c r="H101" s="66"/>
      <c r="J101" s="1"/>
      <c r="K101" s="1"/>
      <c r="L101" s="1"/>
      <c r="M101" s="1"/>
      <c r="N101" s="1"/>
    </row>
    <row r="102" spans="1:14" ht="15.75" x14ac:dyDescent="0.25">
      <c r="A102" s="8"/>
      <c r="B102" s="18"/>
      <c r="C102" s="45"/>
      <c r="D102" s="18"/>
      <c r="E102" s="26"/>
      <c r="F102" s="53" t="s">
        <v>138</v>
      </c>
      <c r="G102" s="17">
        <v>119.85</v>
      </c>
      <c r="H102" s="37"/>
      <c r="J102" s="1"/>
      <c r="K102" s="1"/>
      <c r="L102" s="1"/>
      <c r="M102" s="1"/>
      <c r="N102" s="1"/>
    </row>
    <row r="103" spans="1:14" ht="15.75" x14ac:dyDescent="0.25">
      <c r="A103" s="6" t="s">
        <v>7</v>
      </c>
      <c r="B103" s="83">
        <v>22140.49</v>
      </c>
      <c r="C103" s="79">
        <f>'[1]Sans DG '!$O$26</f>
        <v>20940.005499999999</v>
      </c>
      <c r="D103" s="18"/>
      <c r="E103" s="26"/>
      <c r="F103" s="53"/>
      <c r="G103" s="102"/>
      <c r="H103" s="66"/>
      <c r="J103" s="1"/>
      <c r="K103" s="1"/>
      <c r="L103" s="1"/>
      <c r="M103" s="1"/>
      <c r="N103" s="1"/>
    </row>
    <row r="104" spans="1:14" ht="15.75" x14ac:dyDescent="0.25">
      <c r="A104" s="6" t="s">
        <v>8</v>
      </c>
      <c r="B104" s="83">
        <v>2986.48</v>
      </c>
      <c r="C104" s="45">
        <v>620</v>
      </c>
      <c r="D104" s="18"/>
      <c r="E104" s="26"/>
      <c r="F104" s="67"/>
      <c r="G104" s="102"/>
      <c r="H104" s="66"/>
      <c r="J104" s="1"/>
      <c r="K104" s="1"/>
      <c r="L104" s="1"/>
      <c r="M104" s="1"/>
      <c r="N104" s="1"/>
    </row>
    <row r="105" spans="1:14" ht="15.75" x14ac:dyDescent="0.25">
      <c r="A105" s="7" t="s">
        <v>50</v>
      </c>
      <c r="B105" s="86">
        <f>+B103+B104</f>
        <v>25126.97</v>
      </c>
      <c r="C105" s="45"/>
      <c r="D105" s="91">
        <f>SUM(C103:C104)</f>
        <v>21560.005499999999</v>
      </c>
      <c r="E105" s="26"/>
      <c r="F105" s="4"/>
      <c r="G105" s="17"/>
      <c r="H105" s="37"/>
      <c r="J105" s="1"/>
      <c r="K105" s="1"/>
      <c r="L105" s="1"/>
      <c r="M105" s="1"/>
      <c r="N105" s="1"/>
    </row>
    <row r="106" spans="1:14" ht="13.5" thickBot="1" x14ac:dyDescent="0.25">
      <c r="A106" s="9"/>
      <c r="B106" s="19"/>
      <c r="C106" s="72"/>
      <c r="D106" s="19"/>
      <c r="E106" s="28"/>
      <c r="F106" s="56"/>
      <c r="G106" s="99"/>
      <c r="H106" s="57"/>
      <c r="J106" s="1"/>
      <c r="K106" s="1"/>
      <c r="L106" s="1"/>
      <c r="M106" s="1"/>
      <c r="N106" s="1"/>
    </row>
    <row r="107" spans="1:14" ht="16.5" thickBot="1" x14ac:dyDescent="0.3">
      <c r="A107" s="12" t="s">
        <v>51</v>
      </c>
      <c r="B107" s="87">
        <f>+B92+B95+B98+B101+B105</f>
        <v>77252.08</v>
      </c>
      <c r="C107" s="40"/>
      <c r="D107" s="40"/>
      <c r="E107" s="40">
        <f>SUM(D92:D105)</f>
        <v>27460.005499999999</v>
      </c>
      <c r="F107" s="15"/>
      <c r="G107" s="92">
        <f>SUM(G91:G105)</f>
        <v>71873.340000000011</v>
      </c>
      <c r="H107" s="41">
        <f>SUM(H91:H105)</f>
        <v>11900</v>
      </c>
      <c r="J107" s="1"/>
      <c r="K107" s="1"/>
      <c r="L107" s="1"/>
      <c r="M107" s="1"/>
      <c r="N107" s="1"/>
    </row>
    <row r="108" spans="1:14" ht="13.5" thickBot="1" x14ac:dyDescent="0.25">
      <c r="A108" s="4"/>
      <c r="B108" s="30"/>
      <c r="C108" s="30"/>
      <c r="D108" s="30"/>
      <c r="E108" s="30"/>
      <c r="F108" s="4"/>
      <c r="G108" s="30"/>
      <c r="H108" s="37"/>
      <c r="J108" s="1"/>
      <c r="K108" s="1"/>
      <c r="L108" s="1"/>
      <c r="M108" s="1"/>
      <c r="N108" s="1"/>
    </row>
    <row r="109" spans="1:14" ht="16.5" thickBot="1" x14ac:dyDescent="0.3">
      <c r="A109" s="117" t="s">
        <v>54</v>
      </c>
      <c r="B109" s="118"/>
      <c r="C109" s="119"/>
      <c r="D109" s="119"/>
      <c r="E109" s="119"/>
      <c r="F109" s="119"/>
      <c r="G109" s="119"/>
      <c r="H109" s="120"/>
      <c r="J109" s="1"/>
      <c r="K109" s="1"/>
      <c r="L109" s="1"/>
      <c r="M109" s="1"/>
      <c r="N109" s="1"/>
    </row>
    <row r="110" spans="1:14" x14ac:dyDescent="0.2">
      <c r="A110" s="10"/>
      <c r="B110" s="20"/>
      <c r="C110" s="71"/>
      <c r="D110" s="20"/>
      <c r="E110" s="32"/>
      <c r="F110" s="54"/>
      <c r="G110" s="82"/>
      <c r="H110" s="55"/>
      <c r="J110" s="1"/>
      <c r="K110" s="1"/>
      <c r="L110" s="1"/>
      <c r="M110" s="1"/>
      <c r="N110" s="1"/>
    </row>
    <row r="111" spans="1:14" ht="15.75" x14ac:dyDescent="0.25">
      <c r="A111" s="6" t="s">
        <v>52</v>
      </c>
      <c r="B111" s="83">
        <v>8435.2199999999993</v>
      </c>
      <c r="C111" s="45">
        <v>4500</v>
      </c>
      <c r="D111" s="18"/>
      <c r="E111" s="26"/>
      <c r="F111" s="68" t="s">
        <v>142</v>
      </c>
      <c r="G111" s="102">
        <v>4533.32</v>
      </c>
      <c r="H111" s="66"/>
      <c r="J111" s="1"/>
      <c r="K111" s="1"/>
      <c r="L111" s="1"/>
      <c r="M111" s="1"/>
      <c r="N111" s="1"/>
    </row>
    <row r="112" spans="1:14" ht="15.75" x14ac:dyDescent="0.25">
      <c r="A112" s="6" t="s">
        <v>53</v>
      </c>
      <c r="B112" s="83">
        <v>1041.6400000000001</v>
      </c>
      <c r="C112" s="45">
        <v>3600</v>
      </c>
      <c r="D112" s="18"/>
      <c r="E112" s="26"/>
      <c r="F112" s="65"/>
      <c r="G112" s="102"/>
      <c r="H112" s="66"/>
      <c r="J112" s="1"/>
      <c r="K112" s="1"/>
      <c r="L112" s="1"/>
      <c r="M112" s="1"/>
      <c r="N112" s="1"/>
    </row>
    <row r="113" spans="1:14" ht="15.75" x14ac:dyDescent="0.25">
      <c r="A113" s="6"/>
      <c r="B113" s="83"/>
      <c r="C113" s="45"/>
      <c r="D113" s="18"/>
      <c r="E113" s="26"/>
      <c r="F113" s="65"/>
      <c r="G113" s="102"/>
      <c r="H113" s="66"/>
      <c r="J113" s="1"/>
      <c r="K113" s="1"/>
      <c r="L113" s="1"/>
      <c r="M113" s="1"/>
      <c r="N113" s="1"/>
    </row>
    <row r="114" spans="1:14" ht="15.75" x14ac:dyDescent="0.25">
      <c r="A114" s="7" t="s">
        <v>56</v>
      </c>
      <c r="B114" s="86">
        <f>+B111+B112</f>
        <v>9476.8599999999988</v>
      </c>
      <c r="C114" s="45"/>
      <c r="D114" s="91">
        <f>SUM(C111:C113)</f>
        <v>8100</v>
      </c>
      <c r="E114" s="26"/>
      <c r="F114" s="67" t="s">
        <v>143</v>
      </c>
      <c r="G114" s="102">
        <v>1100</v>
      </c>
      <c r="H114" s="66"/>
      <c r="J114" s="1"/>
      <c r="K114" s="1"/>
      <c r="L114" s="1"/>
      <c r="M114" s="1"/>
      <c r="N114" s="1"/>
    </row>
    <row r="115" spans="1:14" ht="15.75" x14ac:dyDescent="0.25">
      <c r="A115" s="8" t="s">
        <v>122</v>
      </c>
      <c r="B115" s="83"/>
      <c r="C115" s="45">
        <v>7000</v>
      </c>
      <c r="D115" s="18"/>
      <c r="E115" s="26"/>
      <c r="F115" s="65" t="s">
        <v>59</v>
      </c>
      <c r="G115" s="102">
        <v>22600</v>
      </c>
      <c r="H115" s="66">
        <v>22500</v>
      </c>
      <c r="J115" s="1"/>
      <c r="K115" s="1"/>
      <c r="L115" s="1"/>
      <c r="M115" s="1"/>
      <c r="N115" s="1"/>
    </row>
    <row r="116" spans="1:14" ht="15.75" x14ac:dyDescent="0.25">
      <c r="A116" s="6" t="s">
        <v>73</v>
      </c>
      <c r="B116" s="83">
        <v>165</v>
      </c>
      <c r="C116" s="45">
        <v>500</v>
      </c>
      <c r="D116" s="18"/>
      <c r="E116" s="26"/>
      <c r="F116" s="65" t="s">
        <v>144</v>
      </c>
      <c r="G116" s="102">
        <v>383379.33</v>
      </c>
      <c r="H116" s="66">
        <v>390000</v>
      </c>
      <c r="J116" s="1"/>
      <c r="K116" s="1"/>
      <c r="L116" s="1"/>
      <c r="M116" s="1"/>
      <c r="N116" s="1"/>
    </row>
    <row r="117" spans="1:14" ht="15.75" x14ac:dyDescent="0.25">
      <c r="A117" s="7" t="s">
        <v>57</v>
      </c>
      <c r="B117" s="86">
        <f>+B115+B116</f>
        <v>165</v>
      </c>
      <c r="C117" s="45"/>
      <c r="D117" s="91">
        <f>SUM(C115:C116)</f>
        <v>7500</v>
      </c>
      <c r="E117" s="26"/>
      <c r="F117" s="65" t="s">
        <v>60</v>
      </c>
      <c r="G117" s="102">
        <v>23846.67</v>
      </c>
      <c r="H117" s="66">
        <v>22000</v>
      </c>
      <c r="J117" s="1"/>
      <c r="K117" s="1"/>
      <c r="L117" s="1"/>
      <c r="M117" s="1"/>
      <c r="N117" s="1"/>
    </row>
    <row r="118" spans="1:14" ht="15.75" x14ac:dyDescent="0.25">
      <c r="A118" s="8"/>
      <c r="B118" s="83"/>
      <c r="C118" s="45"/>
      <c r="D118" s="18"/>
      <c r="E118" s="26"/>
      <c r="F118" s="67" t="s">
        <v>117</v>
      </c>
      <c r="G118" s="102">
        <v>42.83</v>
      </c>
      <c r="H118" s="66"/>
      <c r="J118" s="1"/>
      <c r="K118" s="1"/>
      <c r="L118" s="1"/>
      <c r="M118" s="1"/>
      <c r="N118" s="1"/>
    </row>
    <row r="119" spans="1:14" ht="15.75" x14ac:dyDescent="0.25">
      <c r="A119" s="6" t="s">
        <v>7</v>
      </c>
      <c r="B119" s="83">
        <v>4929.38</v>
      </c>
      <c r="C119" s="79">
        <f>'[1]Sans DG '!$O$28</f>
        <v>4814.1185000000005</v>
      </c>
      <c r="D119" s="18"/>
      <c r="E119" s="26"/>
      <c r="F119" s="53" t="s">
        <v>138</v>
      </c>
      <c r="G119" s="102">
        <v>479.4</v>
      </c>
      <c r="H119" s="66"/>
      <c r="J119" s="1"/>
      <c r="K119" s="1"/>
      <c r="L119" s="1"/>
      <c r="M119" s="1"/>
      <c r="N119" s="1"/>
    </row>
    <row r="120" spans="1:14" ht="15.75" x14ac:dyDescent="0.25">
      <c r="A120" s="6" t="s">
        <v>8</v>
      </c>
      <c r="B120" s="83">
        <v>35</v>
      </c>
      <c r="C120" s="45">
        <v>100</v>
      </c>
      <c r="D120" s="18"/>
      <c r="E120" s="26"/>
      <c r="F120" s="67"/>
      <c r="G120" s="102"/>
      <c r="H120" s="66"/>
      <c r="J120" s="1"/>
      <c r="K120" s="1"/>
      <c r="L120" s="1"/>
      <c r="M120" s="1"/>
      <c r="N120" s="1"/>
    </row>
    <row r="121" spans="1:14" ht="15.75" x14ac:dyDescent="0.25">
      <c r="A121" s="7" t="s">
        <v>58</v>
      </c>
      <c r="B121" s="86">
        <f>+B119+B120</f>
        <v>4964.38</v>
      </c>
      <c r="C121" s="45"/>
      <c r="D121" s="91">
        <f>SUM(C119:C120)</f>
        <v>4914.1185000000005</v>
      </c>
      <c r="E121" s="26"/>
      <c r="F121" s="4"/>
      <c r="G121" s="17"/>
      <c r="H121" s="37"/>
      <c r="J121" s="1"/>
      <c r="K121" s="1"/>
      <c r="L121" s="1"/>
      <c r="M121" s="1"/>
      <c r="N121" s="1"/>
    </row>
    <row r="122" spans="1:14" ht="16.5" thickBot="1" x14ac:dyDescent="0.3">
      <c r="A122" s="9"/>
      <c r="B122" s="83"/>
      <c r="C122" s="72"/>
      <c r="D122" s="19"/>
      <c r="E122" s="28"/>
      <c r="F122" s="56"/>
      <c r="G122" s="99"/>
      <c r="H122" s="57"/>
      <c r="J122" s="1"/>
      <c r="K122" s="1"/>
      <c r="L122" s="1"/>
      <c r="M122" s="1"/>
      <c r="N122" s="1"/>
    </row>
    <row r="123" spans="1:14" ht="16.5" thickBot="1" x14ac:dyDescent="0.3">
      <c r="A123" s="12" t="s">
        <v>55</v>
      </c>
      <c r="B123" s="87">
        <f>+B114+B117+B121</f>
        <v>14606.239999999998</v>
      </c>
      <c r="C123" s="40"/>
      <c r="D123" s="40"/>
      <c r="E123" s="40">
        <f>SUM(D114:D121)</f>
        <v>20514.1185</v>
      </c>
      <c r="F123" s="15"/>
      <c r="G123" s="92">
        <f>SUM(G111:G121)</f>
        <v>435981.55000000005</v>
      </c>
      <c r="H123" s="41">
        <f>SUM(H111:H121)</f>
        <v>434500</v>
      </c>
      <c r="J123" s="1"/>
      <c r="K123" s="1"/>
      <c r="L123" s="1"/>
      <c r="M123" s="1"/>
      <c r="N123" s="1"/>
    </row>
    <row r="124" spans="1:14" ht="13.5" thickBot="1" x14ac:dyDescent="0.25">
      <c r="A124" s="4"/>
      <c r="B124" s="30"/>
      <c r="C124" s="30"/>
      <c r="D124" s="30"/>
      <c r="E124" s="30"/>
      <c r="F124" s="4"/>
      <c r="G124" s="30"/>
      <c r="H124" s="37"/>
      <c r="J124" s="1"/>
      <c r="K124" s="1"/>
      <c r="L124" s="1"/>
      <c r="M124" s="1"/>
      <c r="N124" s="1"/>
    </row>
    <row r="125" spans="1:14" ht="16.5" thickBot="1" x14ac:dyDescent="0.3">
      <c r="A125" s="117" t="s">
        <v>61</v>
      </c>
      <c r="B125" s="118"/>
      <c r="C125" s="119"/>
      <c r="D125" s="119"/>
      <c r="E125" s="119"/>
      <c r="F125" s="119"/>
      <c r="G125" s="119"/>
      <c r="H125" s="120"/>
      <c r="J125" s="1"/>
      <c r="K125" s="1"/>
      <c r="L125" s="1"/>
      <c r="M125" s="1"/>
      <c r="N125" s="1"/>
    </row>
    <row r="126" spans="1:14" x14ac:dyDescent="0.2">
      <c r="A126" s="10"/>
      <c r="B126" s="20"/>
      <c r="C126" s="71"/>
      <c r="D126" s="20"/>
      <c r="E126" s="32"/>
      <c r="F126" s="54"/>
      <c r="G126" s="82"/>
      <c r="H126" s="55"/>
      <c r="J126" s="1"/>
      <c r="K126" s="1"/>
      <c r="L126" s="1"/>
      <c r="M126" s="1"/>
      <c r="N126" s="1"/>
    </row>
    <row r="127" spans="1:14" ht="15.75" x14ac:dyDescent="0.25">
      <c r="A127" s="6" t="s">
        <v>63</v>
      </c>
      <c r="B127" s="83">
        <v>13809.420000000002</v>
      </c>
      <c r="C127" s="45">
        <v>13950</v>
      </c>
      <c r="D127" s="18"/>
      <c r="E127" s="26"/>
      <c r="F127" s="65" t="s">
        <v>64</v>
      </c>
      <c r="G127" s="102">
        <v>943</v>
      </c>
      <c r="H127" s="66">
        <v>300</v>
      </c>
      <c r="J127" s="1"/>
      <c r="K127" s="1"/>
      <c r="L127" s="1"/>
      <c r="M127" s="1"/>
      <c r="N127" s="1"/>
    </row>
    <row r="128" spans="1:14" ht="15.75" x14ac:dyDescent="0.25">
      <c r="A128" s="6" t="s">
        <v>67</v>
      </c>
      <c r="B128" s="83">
        <v>5578.58</v>
      </c>
      <c r="C128" s="45">
        <v>5500</v>
      </c>
      <c r="D128" s="18"/>
      <c r="E128" s="26"/>
      <c r="F128" s="65" t="s">
        <v>93</v>
      </c>
      <c r="G128" s="102">
        <v>3374</v>
      </c>
      <c r="H128" s="66">
        <v>3000</v>
      </c>
      <c r="J128" s="1"/>
      <c r="K128" s="1"/>
      <c r="L128" s="1"/>
      <c r="M128" s="1"/>
      <c r="N128" s="1"/>
    </row>
    <row r="129" spans="1:14" ht="15.75" x14ac:dyDescent="0.25">
      <c r="A129" s="6" t="s">
        <v>65</v>
      </c>
      <c r="B129" s="83">
        <v>1669.34</v>
      </c>
      <c r="C129" s="45">
        <v>1700</v>
      </c>
      <c r="D129" s="18"/>
      <c r="E129" s="26"/>
      <c r="F129" s="65" t="s">
        <v>17</v>
      </c>
      <c r="G129" s="102">
        <v>7333</v>
      </c>
      <c r="H129" s="66">
        <v>5000</v>
      </c>
      <c r="J129" s="1"/>
      <c r="K129" s="1"/>
      <c r="L129" s="1"/>
      <c r="M129" s="1"/>
      <c r="N129" s="1"/>
    </row>
    <row r="130" spans="1:14" ht="15.75" x14ac:dyDescent="0.25">
      <c r="A130" s="6" t="s">
        <v>66</v>
      </c>
      <c r="B130" s="83">
        <v>41512.370000000003</v>
      </c>
      <c r="C130" s="45">
        <v>46000</v>
      </c>
      <c r="D130" s="18"/>
      <c r="E130" s="26"/>
      <c r="F130" s="67"/>
      <c r="G130" s="102"/>
      <c r="H130" s="66"/>
      <c r="J130" s="1"/>
      <c r="K130" s="1"/>
      <c r="L130" s="1"/>
      <c r="M130" s="1"/>
      <c r="N130" s="1"/>
    </row>
    <row r="131" spans="1:14" ht="15.75" x14ac:dyDescent="0.25">
      <c r="A131" s="6"/>
      <c r="B131" s="83"/>
      <c r="C131" s="45"/>
      <c r="D131" s="18"/>
      <c r="E131" s="26"/>
      <c r="F131" s="65" t="s">
        <v>140</v>
      </c>
      <c r="G131" s="102">
        <v>345.2</v>
      </c>
      <c r="H131" s="66"/>
      <c r="J131" s="1"/>
      <c r="K131" s="1"/>
      <c r="L131" s="1"/>
      <c r="M131" s="1"/>
      <c r="N131" s="1"/>
    </row>
    <row r="132" spans="1:14" ht="15.75" x14ac:dyDescent="0.25">
      <c r="A132" s="7" t="s">
        <v>68</v>
      </c>
      <c r="B132" s="86">
        <f>+B127+B128+B129+B130</f>
        <v>62569.710000000006</v>
      </c>
      <c r="C132" s="45"/>
      <c r="D132" s="91">
        <f>SUM(C127:C131)</f>
        <v>67150</v>
      </c>
      <c r="E132" s="26"/>
      <c r="F132" s="67"/>
      <c r="G132" s="102"/>
      <c r="H132" s="66"/>
      <c r="J132" s="1"/>
      <c r="K132" s="1"/>
      <c r="L132" s="1"/>
      <c r="M132" s="1"/>
      <c r="N132" s="1"/>
    </row>
    <row r="133" spans="1:14" ht="15.75" x14ac:dyDescent="0.25">
      <c r="A133" s="8"/>
      <c r="B133" s="83"/>
      <c r="C133" s="45"/>
      <c r="D133" s="18"/>
      <c r="E133" s="26"/>
      <c r="F133" s="53" t="s">
        <v>138</v>
      </c>
      <c r="G133" s="102">
        <v>239.7</v>
      </c>
      <c r="H133" s="66"/>
      <c r="J133" s="1"/>
      <c r="K133" s="1"/>
      <c r="L133" s="1"/>
      <c r="M133" s="1"/>
      <c r="N133" s="1"/>
    </row>
    <row r="134" spans="1:14" ht="15.75" x14ac:dyDescent="0.25">
      <c r="A134" s="6" t="s">
        <v>7</v>
      </c>
      <c r="B134" s="83">
        <v>80691.886500000008</v>
      </c>
      <c r="C134" s="79">
        <f>'[1]Sans DG '!$O$30</f>
        <v>49570.890000000007</v>
      </c>
      <c r="D134" s="18"/>
      <c r="E134" s="26"/>
      <c r="F134" s="53"/>
      <c r="G134" s="102"/>
      <c r="H134" s="66"/>
      <c r="J134" s="1"/>
      <c r="K134" s="1"/>
      <c r="L134" s="1"/>
      <c r="M134" s="1"/>
      <c r="N134" s="1"/>
    </row>
    <row r="135" spans="1:14" ht="15.75" x14ac:dyDescent="0.25">
      <c r="A135" s="6" t="s">
        <v>70</v>
      </c>
      <c r="B135" s="83">
        <v>9722.3799999999992</v>
      </c>
      <c r="C135" s="45">
        <v>6000</v>
      </c>
      <c r="D135" s="18"/>
      <c r="E135" s="26"/>
      <c r="F135" s="67"/>
      <c r="G135" s="102"/>
      <c r="H135" s="66"/>
      <c r="J135" s="1"/>
      <c r="K135" s="1"/>
      <c r="L135" s="1"/>
      <c r="M135" s="1"/>
      <c r="N135" s="1"/>
    </row>
    <row r="136" spans="1:14" ht="15.75" x14ac:dyDescent="0.25">
      <c r="A136" s="7" t="s">
        <v>69</v>
      </c>
      <c r="B136" s="86">
        <f>+B134+B135</f>
        <v>90414.266500000012</v>
      </c>
      <c r="C136" s="45"/>
      <c r="D136" s="91">
        <f>SUM(C134:C135)</f>
        <v>55570.890000000007</v>
      </c>
      <c r="E136" s="26"/>
      <c r="F136" s="4"/>
      <c r="G136" s="17"/>
      <c r="H136" s="37"/>
      <c r="J136" s="1"/>
      <c r="K136" s="1"/>
      <c r="L136" s="1"/>
      <c r="M136" s="1"/>
      <c r="N136" s="1"/>
    </row>
    <row r="137" spans="1:14" ht="13.5" thickBot="1" x14ac:dyDescent="0.25">
      <c r="A137" s="9"/>
      <c r="B137" s="19"/>
      <c r="C137" s="72"/>
      <c r="D137" s="19"/>
      <c r="E137" s="28"/>
      <c r="F137" s="56"/>
      <c r="G137" s="99"/>
      <c r="H137" s="57"/>
      <c r="J137" s="1"/>
      <c r="K137" s="1"/>
      <c r="L137" s="1"/>
      <c r="M137" s="1"/>
      <c r="N137" s="1"/>
    </row>
    <row r="138" spans="1:14" ht="16.5" thickBot="1" x14ac:dyDescent="0.3">
      <c r="A138" s="12" t="s">
        <v>62</v>
      </c>
      <c r="B138" s="87">
        <f>+B132+B136</f>
        <v>152983.97650000002</v>
      </c>
      <c r="C138" s="40"/>
      <c r="D138" s="40"/>
      <c r="E138" s="40">
        <f>SUM(D132:D136)</f>
        <v>122720.89000000001</v>
      </c>
      <c r="F138" s="15"/>
      <c r="G138" s="92">
        <f>SUM(G127:G136)</f>
        <v>12234.900000000001</v>
      </c>
      <c r="H138" s="41">
        <f>SUM(H127:H136)</f>
        <v>8300</v>
      </c>
      <c r="J138" s="1"/>
      <c r="K138" s="1"/>
      <c r="L138" s="1"/>
      <c r="M138" s="1"/>
      <c r="N138" s="1"/>
    </row>
    <row r="139" spans="1:14" ht="13.5" thickBot="1" x14ac:dyDescent="0.25">
      <c r="A139" s="4"/>
      <c r="B139" s="30"/>
      <c r="C139" s="30"/>
      <c r="D139" s="30"/>
      <c r="E139" s="30"/>
      <c r="F139" s="4"/>
      <c r="G139" s="30"/>
      <c r="H139" s="37"/>
      <c r="J139" s="1"/>
      <c r="K139" s="1"/>
      <c r="L139" s="1"/>
      <c r="M139" s="1"/>
      <c r="N139" s="1"/>
    </row>
    <row r="140" spans="1:14" ht="16.5" thickBot="1" x14ac:dyDescent="0.3">
      <c r="A140" s="117" t="s">
        <v>71</v>
      </c>
      <c r="B140" s="118"/>
      <c r="C140" s="119"/>
      <c r="D140" s="119"/>
      <c r="E140" s="119"/>
      <c r="F140" s="119"/>
      <c r="G140" s="119"/>
      <c r="H140" s="120"/>
      <c r="J140" s="1"/>
      <c r="K140" s="1"/>
      <c r="L140" s="1"/>
      <c r="M140" s="1"/>
      <c r="N140" s="1"/>
    </row>
    <row r="141" spans="1:14" x14ac:dyDescent="0.2">
      <c r="A141" s="10"/>
      <c r="B141" s="20"/>
      <c r="C141" s="71"/>
      <c r="D141" s="20"/>
      <c r="E141" s="32"/>
      <c r="F141" s="54"/>
      <c r="G141" s="82"/>
      <c r="H141" s="55"/>
      <c r="J141" s="1"/>
      <c r="K141" s="1"/>
      <c r="L141" s="1"/>
      <c r="M141" s="1"/>
      <c r="N141" s="1"/>
    </row>
    <row r="142" spans="1:14" ht="15.75" x14ac:dyDescent="0.25">
      <c r="A142" s="6" t="s">
        <v>74</v>
      </c>
      <c r="B142" s="83">
        <v>7160.5</v>
      </c>
      <c r="C142" s="45">
        <v>7500</v>
      </c>
      <c r="D142" s="18"/>
      <c r="E142" s="26"/>
      <c r="F142" s="53"/>
      <c r="G142" s="17"/>
      <c r="H142" s="37"/>
      <c r="J142" s="1"/>
      <c r="K142" s="1"/>
      <c r="L142" s="1"/>
      <c r="M142" s="1"/>
      <c r="N142" s="1"/>
    </row>
    <row r="143" spans="1:14" ht="15.75" x14ac:dyDescent="0.25">
      <c r="A143" s="6" t="s">
        <v>75</v>
      </c>
      <c r="B143" s="83">
        <v>17483.54</v>
      </c>
      <c r="C143" s="45">
        <v>18000</v>
      </c>
      <c r="D143" s="18"/>
      <c r="E143" s="26"/>
      <c r="F143" s="53"/>
      <c r="G143" s="17"/>
      <c r="H143" s="37"/>
      <c r="J143" s="1"/>
      <c r="K143" s="1"/>
      <c r="L143" s="1"/>
      <c r="M143" s="1"/>
      <c r="N143" s="1"/>
    </row>
    <row r="144" spans="1:14" ht="15.75" x14ac:dyDescent="0.25">
      <c r="A144" s="7" t="s">
        <v>88</v>
      </c>
      <c r="B144" s="84">
        <f>+B142+B143</f>
        <v>24644.04</v>
      </c>
      <c r="C144" s="45"/>
      <c r="D144" s="91">
        <f>SUM(C142:C143)</f>
        <v>25500</v>
      </c>
      <c r="E144" s="26"/>
      <c r="F144" s="4"/>
      <c r="G144" s="17"/>
      <c r="H144" s="37"/>
      <c r="J144" s="1"/>
      <c r="K144" s="1"/>
      <c r="L144" s="1"/>
      <c r="M144" s="1"/>
      <c r="N144" s="1"/>
    </row>
    <row r="145" spans="1:14" ht="15.75" x14ac:dyDescent="0.25">
      <c r="A145" s="6"/>
      <c r="B145" s="85"/>
      <c r="C145" s="45"/>
      <c r="D145" s="18"/>
      <c r="E145" s="26"/>
      <c r="F145" s="53"/>
      <c r="G145" s="17"/>
      <c r="H145" s="37"/>
      <c r="J145" s="1"/>
      <c r="K145" s="1"/>
      <c r="L145" s="1"/>
      <c r="M145" s="1"/>
      <c r="N145" s="1"/>
    </row>
    <row r="146" spans="1:14" ht="15.75" x14ac:dyDescent="0.25">
      <c r="A146" s="6" t="s">
        <v>76</v>
      </c>
      <c r="B146" s="85">
        <v>1633.73</v>
      </c>
      <c r="C146" s="45">
        <v>1700</v>
      </c>
      <c r="D146" s="18"/>
      <c r="E146" s="26"/>
      <c r="F146" s="53"/>
      <c r="G146" s="17"/>
      <c r="H146" s="37"/>
      <c r="J146" s="1"/>
      <c r="K146" s="1"/>
      <c r="L146" s="1"/>
      <c r="M146" s="1"/>
      <c r="N146" s="1"/>
    </row>
    <row r="147" spans="1:14" ht="15.75" x14ac:dyDescent="0.25">
      <c r="A147" s="6" t="s">
        <v>82</v>
      </c>
      <c r="B147" s="85">
        <v>4681.51</v>
      </c>
      <c r="C147" s="45">
        <v>4500</v>
      </c>
      <c r="D147" s="18"/>
      <c r="E147" s="26"/>
      <c r="F147" s="53"/>
      <c r="G147" s="17"/>
      <c r="H147" s="37"/>
      <c r="J147" s="1"/>
      <c r="K147" s="1"/>
      <c r="L147" s="1"/>
      <c r="M147" s="1"/>
      <c r="N147" s="1"/>
    </row>
    <row r="148" spans="1:14" ht="15.75" x14ac:dyDescent="0.25">
      <c r="A148" s="6" t="s">
        <v>77</v>
      </c>
      <c r="B148" s="85">
        <v>14456.45</v>
      </c>
      <c r="C148" s="45">
        <v>7500</v>
      </c>
      <c r="D148" s="18"/>
      <c r="E148" s="26"/>
      <c r="F148" s="53" t="s">
        <v>138</v>
      </c>
      <c r="G148" s="17">
        <v>3355.77</v>
      </c>
      <c r="H148" s="37"/>
      <c r="J148" s="1"/>
      <c r="K148" s="1"/>
      <c r="L148" s="1"/>
      <c r="M148" s="1"/>
      <c r="N148" s="1"/>
    </row>
    <row r="149" spans="1:14" ht="15.75" x14ac:dyDescent="0.25">
      <c r="A149" s="7" t="s">
        <v>87</v>
      </c>
      <c r="B149" s="84">
        <f>+B146+B147+B148</f>
        <v>20771.690000000002</v>
      </c>
      <c r="C149" s="45"/>
      <c r="D149" s="91">
        <f>SUM(C146:C148)</f>
        <v>13700</v>
      </c>
      <c r="E149" s="26"/>
      <c r="F149" s="4" t="s">
        <v>130</v>
      </c>
      <c r="G149" s="17"/>
      <c r="H149" s="66">
        <v>1456</v>
      </c>
      <c r="J149" s="1"/>
      <c r="K149" s="1"/>
      <c r="L149" s="1"/>
      <c r="M149" s="1"/>
      <c r="N149" s="1"/>
    </row>
    <row r="150" spans="1:14" ht="15.75" x14ac:dyDescent="0.25">
      <c r="A150" s="8"/>
      <c r="B150" s="22"/>
      <c r="C150" s="45"/>
      <c r="D150" s="18"/>
      <c r="E150" s="26"/>
      <c r="F150" s="53" t="s">
        <v>123</v>
      </c>
      <c r="G150" s="17"/>
      <c r="H150" s="66">
        <f>13080*30%</f>
        <v>3924</v>
      </c>
      <c r="J150" s="1"/>
      <c r="K150" s="1"/>
      <c r="L150" s="1"/>
      <c r="M150" s="1"/>
      <c r="N150" s="1"/>
    </row>
    <row r="151" spans="1:14" ht="15.75" x14ac:dyDescent="0.25">
      <c r="A151" s="6" t="s">
        <v>7</v>
      </c>
      <c r="B151" s="85">
        <v>62608.66544444445</v>
      </c>
      <c r="C151" s="79">
        <f>'[1]Sans DG '!$O$32</f>
        <v>67226.931499999992</v>
      </c>
      <c r="D151" s="18"/>
      <c r="E151" s="26"/>
      <c r="F151" s="69" t="s">
        <v>94</v>
      </c>
      <c r="G151" s="17">
        <v>6112.42</v>
      </c>
      <c r="H151" s="66">
        <v>4000</v>
      </c>
      <c r="J151" s="1"/>
      <c r="K151" s="1"/>
      <c r="L151" s="1"/>
      <c r="M151" s="1"/>
      <c r="N151" s="1"/>
    </row>
    <row r="152" spans="1:14" ht="15.75" x14ac:dyDescent="0.25">
      <c r="A152" s="6" t="s">
        <v>8</v>
      </c>
      <c r="B152" s="85">
        <v>60854.15</v>
      </c>
      <c r="C152" s="45">
        <v>57467.11</v>
      </c>
      <c r="D152" s="18"/>
      <c r="E152" s="26"/>
      <c r="F152" s="53" t="s">
        <v>95</v>
      </c>
      <c r="G152" s="17">
        <v>20102.34</v>
      </c>
      <c r="H152" s="66">
        <v>6600</v>
      </c>
      <c r="J152" s="1"/>
      <c r="K152" s="1"/>
      <c r="L152" s="1"/>
      <c r="M152" s="1"/>
      <c r="N152" s="1"/>
    </row>
    <row r="153" spans="1:14" ht="15.75" x14ac:dyDescent="0.25">
      <c r="A153" s="7" t="s">
        <v>86</v>
      </c>
      <c r="B153" s="84">
        <f>+B151+B152</f>
        <v>123462.81544444445</v>
      </c>
      <c r="C153" s="45"/>
      <c r="D153" s="91">
        <f>SUM(C151:C152)</f>
        <v>124694.04149999999</v>
      </c>
      <c r="E153" s="26"/>
      <c r="F153" s="53" t="s">
        <v>114</v>
      </c>
      <c r="G153" s="17">
        <v>4200</v>
      </c>
      <c r="H153" s="66">
        <v>1000</v>
      </c>
      <c r="J153" s="1"/>
      <c r="K153" s="1"/>
      <c r="L153" s="1"/>
      <c r="M153" s="1"/>
      <c r="N153" s="1"/>
    </row>
    <row r="154" spans="1:14" ht="13.5" thickBot="1" x14ac:dyDescent="0.25">
      <c r="A154" s="9"/>
      <c r="B154" s="19"/>
      <c r="C154" s="72"/>
      <c r="D154" s="19"/>
      <c r="E154" s="28"/>
      <c r="F154" s="56"/>
      <c r="G154" s="99"/>
      <c r="H154" s="57"/>
      <c r="J154" s="1"/>
      <c r="K154" s="1"/>
      <c r="L154" s="1"/>
      <c r="M154" s="1"/>
      <c r="N154" s="1"/>
    </row>
    <row r="155" spans="1:14" ht="16.5" thickBot="1" x14ac:dyDescent="0.3">
      <c r="A155" s="12" t="s">
        <v>72</v>
      </c>
      <c r="B155" s="87">
        <f>+B144+B149+B153</f>
        <v>168878.54544444446</v>
      </c>
      <c r="C155" s="40"/>
      <c r="D155" s="40"/>
      <c r="E155" s="40">
        <f>SUM(D144:D153)</f>
        <v>163894.04149999999</v>
      </c>
      <c r="F155" s="15"/>
      <c r="G155" s="92">
        <f>SUM(G142:G153)</f>
        <v>33770.53</v>
      </c>
      <c r="H155" s="41">
        <f>SUM(H142:H153)</f>
        <v>16980</v>
      </c>
      <c r="J155" s="1"/>
      <c r="K155" s="1"/>
      <c r="L155" s="1"/>
      <c r="M155" s="1"/>
      <c r="N155" s="1"/>
    </row>
    <row r="156" spans="1:14" x14ac:dyDescent="0.2">
      <c r="A156" s="10"/>
      <c r="B156" s="20"/>
      <c r="C156" s="71"/>
      <c r="D156" s="20"/>
      <c r="E156" s="34"/>
      <c r="F156" s="10"/>
      <c r="G156" s="82"/>
      <c r="H156" s="38"/>
      <c r="J156" s="1"/>
      <c r="K156" s="1"/>
      <c r="L156" s="1"/>
      <c r="M156" s="1"/>
      <c r="N156" s="1"/>
    </row>
    <row r="157" spans="1:14" ht="15.75" x14ac:dyDescent="0.25">
      <c r="A157" s="11" t="s">
        <v>78</v>
      </c>
      <c r="B157" s="83"/>
      <c r="C157" s="45"/>
      <c r="D157" s="18"/>
      <c r="E157" s="35"/>
      <c r="F157" s="6"/>
      <c r="G157" s="18"/>
      <c r="H157" s="27"/>
      <c r="J157" s="1"/>
      <c r="K157" s="1"/>
      <c r="L157" s="1"/>
      <c r="M157" s="1"/>
      <c r="N157" s="1"/>
    </row>
    <row r="158" spans="1:14" ht="15.75" x14ac:dyDescent="0.25">
      <c r="A158" s="11" t="s">
        <v>115</v>
      </c>
      <c r="B158" s="83"/>
      <c r="C158" s="45"/>
      <c r="D158" s="18"/>
      <c r="E158" s="35"/>
      <c r="F158" s="8"/>
      <c r="G158" s="26"/>
      <c r="H158" s="27"/>
      <c r="J158" s="1"/>
      <c r="K158" s="1"/>
      <c r="L158" s="1"/>
      <c r="M158" s="1"/>
      <c r="N158" s="1"/>
    </row>
    <row r="159" spans="1:14" ht="13.5" thickBot="1" x14ac:dyDescent="0.25">
      <c r="A159" s="9"/>
      <c r="B159" s="19"/>
      <c r="C159" s="72"/>
      <c r="D159" s="19"/>
      <c r="E159" s="36"/>
      <c r="F159" s="9"/>
      <c r="G159" s="28"/>
      <c r="H159" s="29"/>
      <c r="J159" s="1"/>
      <c r="K159" s="1"/>
      <c r="L159" s="1"/>
      <c r="M159" s="1"/>
      <c r="N159" s="1"/>
    </row>
    <row r="160" spans="1:14" ht="16.5" thickBot="1" x14ac:dyDescent="0.3">
      <c r="A160" s="12" t="s">
        <v>80</v>
      </c>
      <c r="B160" s="92">
        <f>+B17+B46+B59+B76+B87+B107+B123+B138+B155-0.01</f>
        <v>847743.96050000004</v>
      </c>
      <c r="C160" s="40"/>
      <c r="D160" s="40"/>
      <c r="E160" s="40">
        <f>+E17+E46+E59+E76+E87+E107+E123+E138+E155</f>
        <v>754835.99799999991</v>
      </c>
      <c r="F160" s="12" t="s">
        <v>124</v>
      </c>
      <c r="G160" s="103">
        <f>+G17+G46+G59+G76+G87+G107+G123+G138+G155-0.01</f>
        <v>765221.27000000014</v>
      </c>
      <c r="H160" s="104">
        <f>+H17+H46+H59+H76+H87+H107+H123+H138+H155</f>
        <v>754836</v>
      </c>
      <c r="K160" s="1"/>
      <c r="L160" s="1"/>
      <c r="M160" s="1"/>
      <c r="N160" s="1"/>
    </row>
    <row r="161" spans="3:14" x14ac:dyDescent="0.2">
      <c r="K161" s="1"/>
      <c r="L161" s="1"/>
      <c r="M161" s="1"/>
      <c r="N161" s="1"/>
    </row>
    <row r="162" spans="3:14" x14ac:dyDescent="0.2">
      <c r="G162" s="16">
        <f>+G160-B160</f>
        <v>-82522.69049999991</v>
      </c>
      <c r="H162" s="16">
        <f>+H160-E160</f>
        <v>2.0000000949949026E-3</v>
      </c>
      <c r="I162" s="23"/>
      <c r="J162" s="1"/>
      <c r="K162" s="1"/>
      <c r="L162" s="1"/>
      <c r="M162" s="1"/>
      <c r="N162" s="1"/>
    </row>
    <row r="163" spans="3:14" x14ac:dyDescent="0.2">
      <c r="H163" s="16"/>
      <c r="I163" s="23"/>
      <c r="J163" s="1"/>
      <c r="K163" s="1"/>
      <c r="L163" s="1"/>
      <c r="M163" s="1"/>
      <c r="N163" s="1"/>
    </row>
    <row r="164" spans="3:14" x14ac:dyDescent="0.2">
      <c r="C164" s="113">
        <f>+C151+C134+C119+C103+C83+C72+C55+C39+C27+C13</f>
        <v>278798.88800000004</v>
      </c>
      <c r="H164" s="16"/>
      <c r="I164" s="23"/>
      <c r="J164" s="1"/>
      <c r="K164" s="1"/>
      <c r="L164" s="1"/>
      <c r="M164" s="1"/>
      <c r="N164" s="1"/>
    </row>
    <row r="165" spans="3:14" x14ac:dyDescent="0.2">
      <c r="I165" s="23"/>
      <c r="J165" s="1"/>
      <c r="K165" s="1"/>
      <c r="L165" s="1"/>
      <c r="M165" s="1"/>
      <c r="N165" s="1"/>
    </row>
    <row r="166" spans="3:14" x14ac:dyDescent="0.2">
      <c r="I166" s="23"/>
      <c r="K166" s="1"/>
      <c r="L166" s="1"/>
      <c r="M166" s="1"/>
      <c r="N166" s="1"/>
    </row>
  </sheetData>
  <mergeCells count="12">
    <mergeCell ref="A1:H1"/>
    <mergeCell ref="A125:H125"/>
    <mergeCell ref="A140:H140"/>
    <mergeCell ref="C4:E4"/>
    <mergeCell ref="C3:E3"/>
    <mergeCell ref="A5:H5"/>
    <mergeCell ref="A19:H19"/>
    <mergeCell ref="A48:H48"/>
    <mergeCell ref="A61:H61"/>
    <mergeCell ref="A78:H78"/>
    <mergeCell ref="A89:H89"/>
    <mergeCell ref="A109:H109"/>
  </mergeCells>
  <pageMargins left="0.11811023622047245" right="0.11811023622047245" top="0.35433070866141736" bottom="0.35433070866141736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showWhiteSpace="0" topLeftCell="A58" zoomScaleNormal="100" workbookViewId="0">
      <selection activeCell="H56" sqref="H56"/>
    </sheetView>
  </sheetViews>
  <sheetFormatPr baseColWidth="10" defaultRowHeight="12.75" x14ac:dyDescent="0.2"/>
  <cols>
    <col min="1" max="1" width="49.5703125" style="1" customWidth="1"/>
    <col min="2" max="2" width="9.85546875" style="16" customWidth="1"/>
    <col min="3" max="3" width="11.5703125" style="16" customWidth="1"/>
    <col min="4" max="4" width="10" style="16" customWidth="1"/>
    <col min="5" max="5" width="15.140625" style="16" customWidth="1"/>
    <col min="6" max="6" width="11.85546875" style="16" customWidth="1"/>
    <col min="7" max="7" width="11.140625" style="24" customWidth="1"/>
    <col min="8" max="9" width="11.42578125" style="1"/>
    <col min="10" max="10" width="13.7109375" style="1" customWidth="1"/>
    <col min="11" max="16384" width="11.42578125" style="1"/>
  </cols>
  <sheetData>
    <row r="1" spans="1:7" ht="21" customHeight="1" x14ac:dyDescent="0.35">
      <c r="A1" s="139" t="s">
        <v>149</v>
      </c>
      <c r="B1" s="116"/>
      <c r="C1" s="116"/>
      <c r="D1" s="116"/>
      <c r="E1" s="105">
        <v>2018</v>
      </c>
      <c r="F1" s="50"/>
      <c r="G1" s="50"/>
    </row>
    <row r="2" spans="1:7" ht="6" customHeight="1" thickBot="1" x14ac:dyDescent="0.25"/>
    <row r="3" spans="1:7" ht="18.75" customHeight="1" thickBot="1" x14ac:dyDescent="0.3">
      <c r="A3" s="3" t="s">
        <v>1</v>
      </c>
      <c r="B3" s="123" t="s">
        <v>121</v>
      </c>
      <c r="C3" s="119"/>
      <c r="D3" s="138"/>
      <c r="E3" s="110"/>
      <c r="F3" s="59"/>
      <c r="G3" s="59"/>
    </row>
    <row r="4" spans="1:7" ht="33.75" customHeight="1" thickBot="1" x14ac:dyDescent="0.25">
      <c r="A4" s="4"/>
      <c r="B4" s="140" t="s">
        <v>106</v>
      </c>
      <c r="C4" s="141"/>
      <c r="D4" s="142"/>
      <c r="E4" s="109" t="s">
        <v>145</v>
      </c>
      <c r="F4" s="1"/>
      <c r="G4" s="1"/>
    </row>
    <row r="5" spans="1:7" ht="16.5" thickBot="1" x14ac:dyDescent="0.3">
      <c r="A5" s="125" t="s">
        <v>118</v>
      </c>
      <c r="B5" s="127"/>
      <c r="C5" s="127"/>
      <c r="D5" s="127"/>
      <c r="E5" s="129"/>
      <c r="F5" s="1"/>
      <c r="G5" s="1"/>
    </row>
    <row r="6" spans="1:7" ht="16.5" thickBot="1" x14ac:dyDescent="0.3">
      <c r="A6" s="12" t="s">
        <v>119</v>
      </c>
      <c r="B6" s="40"/>
      <c r="C6" s="40"/>
      <c r="D6" s="44">
        <f>+'BP 2019 V03'!E17</f>
        <v>86734.828999999998</v>
      </c>
      <c r="E6" s="106">
        <f>+'BP 2019 V03'!B17</f>
        <v>90376.268555555551</v>
      </c>
      <c r="F6" s="1"/>
      <c r="G6" s="1"/>
    </row>
    <row r="7" spans="1:7" ht="9" customHeight="1" thickBot="1" x14ac:dyDescent="0.25">
      <c r="A7" s="4"/>
      <c r="B7" s="30"/>
      <c r="C7" s="30"/>
      <c r="D7" s="30"/>
      <c r="E7" s="107"/>
      <c r="F7" s="1"/>
      <c r="G7" s="1"/>
    </row>
    <row r="8" spans="1:7" ht="16.5" thickBot="1" x14ac:dyDescent="0.3">
      <c r="A8" s="125" t="s">
        <v>11</v>
      </c>
      <c r="B8" s="127"/>
      <c r="C8" s="127"/>
      <c r="D8" s="127"/>
      <c r="E8" s="129"/>
      <c r="F8" s="1"/>
      <c r="G8" s="1"/>
    </row>
    <row r="9" spans="1:7" ht="16.5" thickBot="1" x14ac:dyDescent="0.3">
      <c r="A9" s="12" t="s">
        <v>12</v>
      </c>
      <c r="B9" s="40"/>
      <c r="C9" s="40"/>
      <c r="D9" s="44">
        <f>+'BP 2019 V03'!E46</f>
        <v>245519.34050000002</v>
      </c>
      <c r="E9" s="106">
        <f>+'BP 2019 V03'!B46</f>
        <v>266835.43000000005</v>
      </c>
      <c r="F9" s="39"/>
      <c r="G9" s="39"/>
    </row>
    <row r="10" spans="1:7" ht="6.75" customHeight="1" thickBot="1" x14ac:dyDescent="0.25">
      <c r="A10" s="4"/>
      <c r="B10" s="30"/>
      <c r="C10" s="30"/>
      <c r="D10" s="30"/>
      <c r="E10" s="107"/>
      <c r="F10" s="1"/>
      <c r="G10" s="1"/>
    </row>
    <row r="11" spans="1:7" ht="16.5" thickBot="1" x14ac:dyDescent="0.25">
      <c r="A11" s="143" t="s">
        <v>25</v>
      </c>
      <c r="B11" s="144"/>
      <c r="C11" s="144"/>
      <c r="D11" s="144"/>
      <c r="E11" s="145"/>
      <c r="F11" s="1"/>
      <c r="G11" s="1"/>
    </row>
    <row r="12" spans="1:7" ht="16.5" thickBot="1" x14ac:dyDescent="0.3">
      <c r="A12" s="12" t="s">
        <v>26</v>
      </c>
      <c r="B12" s="40"/>
      <c r="C12" s="40"/>
      <c r="D12" s="44">
        <f>+'BP 2019 V03'!E59</f>
        <v>47817.044999999998</v>
      </c>
      <c r="E12" s="106">
        <f>+'BP 2019 V03'!B59</f>
        <v>36747.69</v>
      </c>
      <c r="F12" s="1"/>
      <c r="G12" s="1"/>
    </row>
    <row r="13" spans="1:7" ht="6.75" customHeight="1" thickBot="1" x14ac:dyDescent="0.25">
      <c r="A13" s="4"/>
      <c r="B13" s="30"/>
      <c r="C13" s="30"/>
      <c r="D13" s="30"/>
      <c r="E13" s="107"/>
      <c r="F13" s="1"/>
      <c r="G13" s="1"/>
    </row>
    <row r="14" spans="1:7" ht="16.5" thickBot="1" x14ac:dyDescent="0.3">
      <c r="A14" s="125" t="s">
        <v>151</v>
      </c>
      <c r="B14" s="127"/>
      <c r="C14" s="127"/>
      <c r="D14" s="127"/>
      <c r="E14" s="129"/>
      <c r="F14" s="1"/>
      <c r="G14" s="1"/>
    </row>
    <row r="15" spans="1:7" ht="16.5" thickBot="1" x14ac:dyDescent="0.3">
      <c r="A15" s="12" t="s">
        <v>150</v>
      </c>
      <c r="B15" s="40"/>
      <c r="C15" s="40"/>
      <c r="D15" s="44">
        <f>+'BP 2019 V03'!E76</f>
        <v>13844.456</v>
      </c>
      <c r="E15" s="106">
        <f>+'BP 2019 V03'!B76</f>
        <v>10799</v>
      </c>
      <c r="F15" s="1"/>
      <c r="G15" s="1"/>
    </row>
    <row r="16" spans="1:7" ht="6" customHeight="1" thickBot="1" x14ac:dyDescent="0.25">
      <c r="A16" s="4"/>
      <c r="B16" s="30"/>
      <c r="C16" s="30"/>
      <c r="D16" s="30"/>
      <c r="E16" s="107"/>
      <c r="F16" s="1"/>
      <c r="G16" s="1"/>
    </row>
    <row r="17" spans="1:7" ht="16.5" thickBot="1" x14ac:dyDescent="0.3">
      <c r="A17" s="125" t="s">
        <v>35</v>
      </c>
      <c r="B17" s="127"/>
      <c r="C17" s="127"/>
      <c r="D17" s="127"/>
      <c r="E17" s="129"/>
      <c r="F17" s="1"/>
      <c r="G17" s="1"/>
    </row>
    <row r="18" spans="1:7" ht="16.5" thickBot="1" x14ac:dyDescent="0.3">
      <c r="A18" s="12" t="s">
        <v>36</v>
      </c>
      <c r="B18" s="40"/>
      <c r="C18" s="40"/>
      <c r="D18" s="44">
        <f>+'BP 2019 V03'!E87</f>
        <v>26331.271999999997</v>
      </c>
      <c r="E18" s="106">
        <f>+'BP 2019 V03'!B87</f>
        <v>29264.739999999998</v>
      </c>
      <c r="F18" s="1"/>
      <c r="G18" s="1"/>
    </row>
    <row r="19" spans="1:7" ht="6" customHeight="1" thickBot="1" x14ac:dyDescent="0.25">
      <c r="A19" s="4"/>
      <c r="B19" s="30"/>
      <c r="C19" s="30"/>
      <c r="D19" s="30"/>
      <c r="E19" s="107"/>
      <c r="F19" s="1"/>
      <c r="G19" s="1"/>
    </row>
    <row r="20" spans="1:7" ht="16.5" thickBot="1" x14ac:dyDescent="0.3">
      <c r="A20" s="125" t="s">
        <v>41</v>
      </c>
      <c r="B20" s="127"/>
      <c r="C20" s="127"/>
      <c r="D20" s="127"/>
      <c r="E20" s="129"/>
      <c r="F20" s="1"/>
      <c r="G20" s="1"/>
    </row>
    <row r="21" spans="1:7" ht="16.5" thickBot="1" x14ac:dyDescent="0.3">
      <c r="A21" s="12" t="s">
        <v>51</v>
      </c>
      <c r="B21" s="40"/>
      <c r="C21" s="40"/>
      <c r="D21" s="44">
        <f>+'BP 2019 V03'!E107</f>
        <v>27460.005499999999</v>
      </c>
      <c r="E21" s="106">
        <f>+'BP 2019 V03'!B107</f>
        <v>77252.08</v>
      </c>
      <c r="F21" s="1"/>
      <c r="G21" s="1"/>
    </row>
    <row r="22" spans="1:7" ht="4.5" customHeight="1" thickBot="1" x14ac:dyDescent="0.25">
      <c r="A22" s="4"/>
      <c r="B22" s="30"/>
      <c r="C22" s="30"/>
      <c r="D22" s="30"/>
      <c r="E22" s="107"/>
      <c r="F22" s="1"/>
      <c r="G22" s="1"/>
    </row>
    <row r="23" spans="1:7" ht="16.5" thickBot="1" x14ac:dyDescent="0.3">
      <c r="A23" s="125" t="s">
        <v>54</v>
      </c>
      <c r="B23" s="127"/>
      <c r="C23" s="127"/>
      <c r="D23" s="127"/>
      <c r="E23" s="129"/>
      <c r="F23" s="1"/>
      <c r="G23" s="1"/>
    </row>
    <row r="24" spans="1:7" ht="16.5" thickBot="1" x14ac:dyDescent="0.3">
      <c r="A24" s="12" t="s">
        <v>55</v>
      </c>
      <c r="B24" s="40"/>
      <c r="C24" s="40"/>
      <c r="D24" s="44">
        <f>+'BP 2019 V03'!E123</f>
        <v>20514.1185</v>
      </c>
      <c r="E24" s="106">
        <f>+'BP 2019 V03'!B123</f>
        <v>14606.239999999998</v>
      </c>
      <c r="F24" s="1"/>
      <c r="G24" s="1"/>
    </row>
    <row r="25" spans="1:7" ht="6.75" customHeight="1" thickBot="1" x14ac:dyDescent="0.25">
      <c r="A25" s="4"/>
      <c r="B25" s="30"/>
      <c r="C25" s="30"/>
      <c r="D25" s="30"/>
      <c r="E25" s="107"/>
      <c r="F25" s="1"/>
      <c r="G25" s="1"/>
    </row>
    <row r="26" spans="1:7" ht="16.5" thickBot="1" x14ac:dyDescent="0.3">
      <c r="A26" s="125" t="s">
        <v>61</v>
      </c>
      <c r="B26" s="127"/>
      <c r="C26" s="127"/>
      <c r="D26" s="127"/>
      <c r="E26" s="129"/>
      <c r="F26" s="1"/>
      <c r="G26" s="1"/>
    </row>
    <row r="27" spans="1:7" ht="16.5" thickBot="1" x14ac:dyDescent="0.3">
      <c r="A27" s="12" t="s">
        <v>62</v>
      </c>
      <c r="B27" s="40"/>
      <c r="C27" s="40"/>
      <c r="D27" s="44">
        <f>+'BP 2019 V03'!E138</f>
        <v>122720.89000000001</v>
      </c>
      <c r="E27" s="106">
        <f>+'BP 2019 V03'!B138</f>
        <v>152983.97650000002</v>
      </c>
      <c r="F27" s="1"/>
      <c r="G27" s="1"/>
    </row>
    <row r="28" spans="1:7" ht="5.25" customHeight="1" thickBot="1" x14ac:dyDescent="0.25">
      <c r="A28" s="4"/>
      <c r="B28" s="30"/>
      <c r="C28" s="30"/>
      <c r="D28" s="30"/>
      <c r="E28" s="107"/>
      <c r="F28" s="1"/>
      <c r="G28" s="1"/>
    </row>
    <row r="29" spans="1:7" ht="16.5" thickBot="1" x14ac:dyDescent="0.3">
      <c r="A29" s="125" t="s">
        <v>71</v>
      </c>
      <c r="B29" s="127"/>
      <c r="C29" s="127"/>
      <c r="D29" s="127"/>
      <c r="E29" s="129"/>
      <c r="F29" s="1"/>
      <c r="G29" s="1"/>
    </row>
    <row r="30" spans="1:7" ht="16.5" thickBot="1" x14ac:dyDescent="0.3">
      <c r="A30" s="12" t="s">
        <v>72</v>
      </c>
      <c r="B30" s="40"/>
      <c r="C30" s="40"/>
      <c r="D30" s="44">
        <f>+'BP 2019 V03'!E155</f>
        <v>163894.04149999999</v>
      </c>
      <c r="E30" s="106">
        <f>+'BP 2019 V03'!B155</f>
        <v>168878.54544444446</v>
      </c>
      <c r="F30" s="1"/>
      <c r="G30" s="1"/>
    </row>
    <row r="31" spans="1:7" ht="2.25" customHeight="1" x14ac:dyDescent="0.2">
      <c r="A31" s="10"/>
      <c r="B31" s="34"/>
      <c r="C31" s="34"/>
      <c r="D31" s="71"/>
      <c r="E31" s="17"/>
      <c r="F31" s="1"/>
      <c r="G31" s="1"/>
    </row>
    <row r="32" spans="1:7" ht="15.75" x14ac:dyDescent="0.25">
      <c r="A32" s="11" t="s">
        <v>78</v>
      </c>
      <c r="B32" s="35"/>
      <c r="C32" s="35"/>
      <c r="D32" s="45"/>
      <c r="E32" s="64"/>
      <c r="F32" s="1"/>
      <c r="G32" s="1"/>
    </row>
    <row r="33" spans="1:7" ht="15.75" x14ac:dyDescent="0.25">
      <c r="A33" s="11" t="s">
        <v>79</v>
      </c>
      <c r="B33" s="35"/>
      <c r="C33" s="35"/>
      <c r="D33" s="45"/>
      <c r="E33" s="108"/>
      <c r="F33" s="1"/>
      <c r="G33" s="1"/>
    </row>
    <row r="34" spans="1:7" ht="3" customHeight="1" thickBot="1" x14ac:dyDescent="0.25">
      <c r="A34" s="9"/>
      <c r="B34" s="36"/>
      <c r="C34" s="36"/>
      <c r="D34" s="72"/>
      <c r="E34" s="17"/>
      <c r="F34" s="1"/>
      <c r="G34" s="1"/>
    </row>
    <row r="35" spans="1:7" ht="16.5" thickBot="1" x14ac:dyDescent="0.3">
      <c r="A35" s="12" t="s">
        <v>112</v>
      </c>
      <c r="B35" s="40"/>
      <c r="C35" s="40"/>
      <c r="D35" s="44">
        <f>SUM(D6:D34)</f>
        <v>754835.99799999991</v>
      </c>
      <c r="E35" s="106">
        <f>SUM(E6:E34)-0.01</f>
        <v>847743.96050000004</v>
      </c>
      <c r="F35" s="1"/>
      <c r="G35" s="1"/>
    </row>
    <row r="37" spans="1:7" ht="22.5" customHeight="1" x14ac:dyDescent="0.2"/>
    <row r="38" spans="1:7" ht="8.25" customHeight="1" x14ac:dyDescent="0.2"/>
    <row r="39" spans="1:7" ht="23.25" x14ac:dyDescent="0.35">
      <c r="A39" s="139" t="s">
        <v>149</v>
      </c>
      <c r="B39" s="116"/>
      <c r="C39" s="116"/>
      <c r="D39" s="116"/>
      <c r="E39" s="105">
        <v>2018</v>
      </c>
      <c r="F39" s="50"/>
      <c r="G39" s="50"/>
    </row>
    <row r="40" spans="1:7" ht="21" customHeight="1" thickBot="1" x14ac:dyDescent="0.25"/>
    <row r="41" spans="1:7" ht="16.5" thickBot="1" x14ac:dyDescent="0.3">
      <c r="A41" s="43" t="s">
        <v>1</v>
      </c>
      <c r="B41" s="123" t="s">
        <v>120</v>
      </c>
      <c r="C41" s="119"/>
      <c r="D41" s="138"/>
      <c r="E41" s="110"/>
      <c r="F41" s="1"/>
      <c r="G41" s="1"/>
    </row>
    <row r="42" spans="1:7" ht="16.5" thickBot="1" x14ac:dyDescent="0.25">
      <c r="A42" s="4"/>
      <c r="B42" s="135" t="s">
        <v>106</v>
      </c>
      <c r="C42" s="136"/>
      <c r="D42" s="137"/>
      <c r="E42" s="109" t="s">
        <v>145</v>
      </c>
      <c r="F42" s="1"/>
      <c r="G42" s="1"/>
    </row>
    <row r="43" spans="1:7" ht="16.5" thickBot="1" x14ac:dyDescent="0.3">
      <c r="A43" s="125" t="s">
        <v>4</v>
      </c>
      <c r="B43" s="127"/>
      <c r="C43" s="127"/>
      <c r="D43" s="127"/>
      <c r="E43" s="129"/>
      <c r="F43" s="1"/>
      <c r="G43" s="1"/>
    </row>
    <row r="44" spans="1:7" ht="16.5" thickBot="1" x14ac:dyDescent="0.3">
      <c r="A44" s="12" t="s">
        <v>9</v>
      </c>
      <c r="B44" s="46"/>
      <c r="C44" s="40"/>
      <c r="D44" s="44">
        <f>+'BP 2019 V03'!H17</f>
        <v>24400</v>
      </c>
      <c r="E44" s="106">
        <f>+'BP 2019 V03'!G17</f>
        <v>22639</v>
      </c>
      <c r="F44" s="1"/>
      <c r="G44" s="1"/>
    </row>
    <row r="45" spans="1:7" x14ac:dyDescent="0.2">
      <c r="A45" s="4"/>
      <c r="B45" s="2"/>
      <c r="C45" s="30"/>
      <c r="D45" s="30"/>
      <c r="E45" s="111"/>
      <c r="F45" s="1"/>
      <c r="G45" s="1"/>
    </row>
    <row r="46" spans="1:7" ht="16.5" thickBot="1" x14ac:dyDescent="0.3">
      <c r="A46" s="130" t="s">
        <v>11</v>
      </c>
      <c r="B46" s="116"/>
      <c r="C46" s="116"/>
      <c r="D46" s="116"/>
      <c r="E46" s="131"/>
      <c r="F46" s="1"/>
      <c r="G46" s="1"/>
    </row>
    <row r="47" spans="1:7" ht="16.5" thickBot="1" x14ac:dyDescent="0.3">
      <c r="A47" s="12" t="s">
        <v>12</v>
      </c>
      <c r="B47" s="46"/>
      <c r="C47" s="40"/>
      <c r="D47" s="44">
        <f>+'BP 2019 V03'!H46</f>
        <v>159456</v>
      </c>
      <c r="E47" s="106">
        <f>+'BP 2019 V03'!G46</f>
        <v>134763.09</v>
      </c>
      <c r="F47" s="1"/>
      <c r="G47" s="1"/>
    </row>
    <row r="48" spans="1:7" x14ac:dyDescent="0.2">
      <c r="A48" s="4"/>
      <c r="B48" s="2"/>
      <c r="C48" s="30"/>
      <c r="D48" s="30"/>
      <c r="E48" s="111"/>
      <c r="F48" s="1"/>
      <c r="G48" s="1"/>
    </row>
    <row r="49" spans="1:7" ht="16.5" thickBot="1" x14ac:dyDescent="0.3">
      <c r="A49" s="130" t="s">
        <v>25</v>
      </c>
      <c r="B49" s="116"/>
      <c r="C49" s="116"/>
      <c r="D49" s="116"/>
      <c r="E49" s="131"/>
      <c r="F49" s="1"/>
      <c r="G49" s="1"/>
    </row>
    <row r="50" spans="1:7" ht="16.5" thickBot="1" x14ac:dyDescent="0.3">
      <c r="A50" s="12" t="s">
        <v>26</v>
      </c>
      <c r="B50" s="46"/>
      <c r="C50" s="40"/>
      <c r="D50" s="44">
        <f>+'BP 2019 V03'!H59</f>
        <v>38000</v>
      </c>
      <c r="E50" s="106">
        <f>+'BP 2019 V03'!G59</f>
        <v>26269.85</v>
      </c>
      <c r="F50" s="1"/>
      <c r="G50" s="1"/>
    </row>
    <row r="51" spans="1:7" x14ac:dyDescent="0.2">
      <c r="A51" s="4"/>
      <c r="B51" s="2"/>
      <c r="C51" s="30"/>
      <c r="D51" s="30"/>
      <c r="E51" s="111"/>
      <c r="F51" s="1"/>
      <c r="G51" s="1"/>
    </row>
    <row r="52" spans="1:7" ht="16.5" thickBot="1" x14ac:dyDescent="0.3">
      <c r="A52" s="130" t="s">
        <v>151</v>
      </c>
      <c r="B52" s="116"/>
      <c r="C52" s="116"/>
      <c r="D52" s="116"/>
      <c r="E52" s="131"/>
      <c r="F52" s="1"/>
      <c r="G52" s="1"/>
    </row>
    <row r="53" spans="1:7" ht="16.5" thickBot="1" x14ac:dyDescent="0.3">
      <c r="A53" s="12" t="s">
        <v>150</v>
      </c>
      <c r="B53" s="46"/>
      <c r="C53" s="40"/>
      <c r="D53" s="44">
        <f>+'BP 2019 V03'!H76</f>
        <v>15000</v>
      </c>
      <c r="E53" s="106">
        <f>+'BP 2019 V03'!G76</f>
        <v>9646.1</v>
      </c>
      <c r="F53" s="1"/>
      <c r="G53" s="1"/>
    </row>
    <row r="54" spans="1:7" x14ac:dyDescent="0.2">
      <c r="A54" s="4"/>
      <c r="B54" s="2"/>
      <c r="C54" s="30"/>
      <c r="D54" s="30"/>
      <c r="E54" s="111"/>
      <c r="F54" s="1"/>
      <c r="G54" s="1"/>
    </row>
    <row r="55" spans="1:7" ht="16.5" thickBot="1" x14ac:dyDescent="0.3">
      <c r="A55" s="130" t="s">
        <v>35</v>
      </c>
      <c r="B55" s="116"/>
      <c r="C55" s="116"/>
      <c r="D55" s="116"/>
      <c r="E55" s="131"/>
      <c r="F55" s="1"/>
      <c r="G55" s="1"/>
    </row>
    <row r="56" spans="1:7" ht="16.5" thickBot="1" x14ac:dyDescent="0.3">
      <c r="A56" s="12" t="s">
        <v>36</v>
      </c>
      <c r="B56" s="46"/>
      <c r="C56" s="40"/>
      <c r="D56" s="44">
        <f>+'BP 2019 V03'!H87</f>
        <v>46300</v>
      </c>
      <c r="E56" s="106">
        <f>+'BP 2019 V03'!G87</f>
        <v>18042.919999999998</v>
      </c>
      <c r="F56" s="1"/>
      <c r="G56" s="1"/>
    </row>
    <row r="57" spans="1:7" x14ac:dyDescent="0.2">
      <c r="A57" s="4"/>
      <c r="B57" s="2"/>
      <c r="C57" s="30"/>
      <c r="D57" s="30"/>
      <c r="E57" s="111"/>
      <c r="F57" s="1"/>
      <c r="G57" s="1"/>
    </row>
    <row r="58" spans="1:7" ht="16.5" thickBot="1" x14ac:dyDescent="0.3">
      <c r="A58" s="130" t="s">
        <v>41</v>
      </c>
      <c r="B58" s="116"/>
      <c r="C58" s="116"/>
      <c r="D58" s="116"/>
      <c r="E58" s="131"/>
      <c r="F58" s="1"/>
      <c r="G58" s="1"/>
    </row>
    <row r="59" spans="1:7" ht="16.5" thickBot="1" x14ac:dyDescent="0.3">
      <c r="A59" s="12" t="s">
        <v>51</v>
      </c>
      <c r="B59" s="46"/>
      <c r="C59" s="40"/>
      <c r="D59" s="44">
        <f>+'BP 2019 V03'!H107</f>
        <v>11900</v>
      </c>
      <c r="E59" s="106">
        <f>+'BP 2019 V03'!G107</f>
        <v>71873.340000000011</v>
      </c>
      <c r="F59" s="1"/>
      <c r="G59" s="1"/>
    </row>
    <row r="60" spans="1:7" x14ac:dyDescent="0.2">
      <c r="A60" s="4"/>
      <c r="B60" s="2"/>
      <c r="C60" s="30"/>
      <c r="D60" s="30"/>
      <c r="E60" s="111"/>
      <c r="F60" s="1"/>
      <c r="G60" s="1"/>
    </row>
    <row r="61" spans="1:7" ht="16.5" thickBot="1" x14ac:dyDescent="0.3">
      <c r="A61" s="130" t="s">
        <v>54</v>
      </c>
      <c r="B61" s="116"/>
      <c r="C61" s="116"/>
      <c r="D61" s="116"/>
      <c r="E61" s="131"/>
      <c r="F61" s="1"/>
      <c r="G61" s="1"/>
    </row>
    <row r="62" spans="1:7" ht="16.5" thickBot="1" x14ac:dyDescent="0.3">
      <c r="A62" s="12" t="s">
        <v>55</v>
      </c>
      <c r="B62" s="46"/>
      <c r="C62" s="40"/>
      <c r="D62" s="44">
        <f>+'BP 2019 V03'!H123</f>
        <v>434500</v>
      </c>
      <c r="E62" s="106">
        <f>+'BP 2019 V03'!G123</f>
        <v>435981.55000000005</v>
      </c>
      <c r="F62" s="1"/>
      <c r="G62" s="1"/>
    </row>
    <row r="63" spans="1:7" x14ac:dyDescent="0.2">
      <c r="A63" s="4"/>
      <c r="B63" s="2"/>
      <c r="C63" s="30"/>
      <c r="D63" s="30"/>
      <c r="E63" s="111"/>
      <c r="F63" s="1"/>
      <c r="G63" s="1"/>
    </row>
    <row r="64" spans="1:7" ht="16.5" thickBot="1" x14ac:dyDescent="0.3">
      <c r="A64" s="130" t="s">
        <v>61</v>
      </c>
      <c r="B64" s="116"/>
      <c r="C64" s="116"/>
      <c r="D64" s="116"/>
      <c r="E64" s="131"/>
      <c r="F64" s="1"/>
      <c r="G64" s="1"/>
    </row>
    <row r="65" spans="1:7" ht="16.5" thickBot="1" x14ac:dyDescent="0.3">
      <c r="A65" s="12" t="s">
        <v>62</v>
      </c>
      <c r="B65" s="46"/>
      <c r="C65" s="40"/>
      <c r="D65" s="44">
        <f>+'BP 2019 V03'!H138</f>
        <v>8300</v>
      </c>
      <c r="E65" s="106">
        <f>+'BP 2019 V03'!G138</f>
        <v>12234.900000000001</v>
      </c>
      <c r="F65" s="1"/>
      <c r="G65" s="1"/>
    </row>
    <row r="66" spans="1:7" x14ac:dyDescent="0.2">
      <c r="A66" s="4"/>
      <c r="B66" s="2"/>
      <c r="C66" s="30"/>
      <c r="D66" s="30"/>
      <c r="E66" s="111"/>
      <c r="F66" s="1"/>
      <c r="G66" s="1"/>
    </row>
    <row r="67" spans="1:7" ht="16.5" thickBot="1" x14ac:dyDescent="0.3">
      <c r="A67" s="130" t="s">
        <v>71</v>
      </c>
      <c r="B67" s="116"/>
      <c r="C67" s="116"/>
      <c r="D67" s="116"/>
      <c r="E67" s="131"/>
      <c r="F67" s="1"/>
      <c r="G67" s="1"/>
    </row>
    <row r="68" spans="1:7" ht="16.5" thickBot="1" x14ac:dyDescent="0.3">
      <c r="A68" s="12" t="s">
        <v>72</v>
      </c>
      <c r="B68" s="46"/>
      <c r="C68" s="40"/>
      <c r="D68" s="44">
        <f>+'BP 2019 V03'!H155</f>
        <v>16980</v>
      </c>
      <c r="E68" s="106">
        <f>+'BP 2019 V03'!G155</f>
        <v>33770.53</v>
      </c>
      <c r="F68" s="1"/>
      <c r="G68" s="1"/>
    </row>
    <row r="69" spans="1:7" ht="15.75" x14ac:dyDescent="0.25">
      <c r="A69" s="11" t="s">
        <v>78</v>
      </c>
      <c r="B69" s="47"/>
      <c r="C69" s="35"/>
      <c r="D69" s="45"/>
      <c r="E69" s="17"/>
      <c r="F69" s="1"/>
      <c r="G69" s="1"/>
    </row>
    <row r="70" spans="1:7" ht="16.5" thickBot="1" x14ac:dyDescent="0.3">
      <c r="A70" s="11" t="s">
        <v>79</v>
      </c>
      <c r="B70" s="48"/>
      <c r="C70" s="35"/>
      <c r="D70" s="45"/>
      <c r="E70" s="17"/>
      <c r="F70" s="1"/>
      <c r="G70" s="1"/>
    </row>
    <row r="71" spans="1:7" ht="16.5" thickBot="1" x14ac:dyDescent="0.3">
      <c r="A71" s="49" t="s">
        <v>111</v>
      </c>
      <c r="B71" s="73"/>
      <c r="C71" s="40"/>
      <c r="D71" s="44">
        <f>SUM(D44:D70)</f>
        <v>754836</v>
      </c>
      <c r="E71" s="106">
        <f>SUM(E44:E70)-0.01</f>
        <v>765221.27000000014</v>
      </c>
      <c r="F71" s="1"/>
      <c r="G71" s="1"/>
    </row>
    <row r="73" spans="1:7" x14ac:dyDescent="0.2">
      <c r="A73" s="132"/>
      <c r="E73" s="133"/>
      <c r="F73" s="134"/>
    </row>
    <row r="74" spans="1:7" x14ac:dyDescent="0.2">
      <c r="A74" s="132"/>
      <c r="E74" s="132"/>
      <c r="F74" s="134"/>
    </row>
  </sheetData>
  <mergeCells count="26">
    <mergeCell ref="A73:A74"/>
    <mergeCell ref="E73:F74"/>
    <mergeCell ref="B42:D42"/>
    <mergeCell ref="B3:D3"/>
    <mergeCell ref="A1:D1"/>
    <mergeCell ref="A39:D39"/>
    <mergeCell ref="B41:D41"/>
    <mergeCell ref="B4:D4"/>
    <mergeCell ref="A5:E5"/>
    <mergeCell ref="A8:E8"/>
    <mergeCell ref="A11:E11"/>
    <mergeCell ref="A14:E14"/>
    <mergeCell ref="A17:E17"/>
    <mergeCell ref="A20:E20"/>
    <mergeCell ref="A23:E23"/>
    <mergeCell ref="A26:E26"/>
    <mergeCell ref="A29:E29"/>
    <mergeCell ref="A43:E43"/>
    <mergeCell ref="A46:E46"/>
    <mergeCell ref="A64:E64"/>
    <mergeCell ref="A67:E67"/>
    <mergeCell ref="A49:E49"/>
    <mergeCell ref="A52:E52"/>
    <mergeCell ref="A55:E55"/>
    <mergeCell ref="A58:E58"/>
    <mergeCell ref="A61:E6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3"/>
  <sheetViews>
    <sheetView workbookViewId="0">
      <selection activeCell="A33" sqref="A33"/>
    </sheetView>
  </sheetViews>
  <sheetFormatPr baseColWidth="10" defaultRowHeight="12.75" x14ac:dyDescent="0.2"/>
  <cols>
    <col min="1" max="1" width="38.85546875" style="1" customWidth="1"/>
    <col min="2" max="2" width="9.85546875" style="16" customWidth="1"/>
    <col min="3" max="3" width="11.5703125" style="16" customWidth="1"/>
    <col min="4" max="4" width="10" style="16" customWidth="1"/>
    <col min="5" max="6" width="11.85546875" style="16" customWidth="1"/>
    <col min="7" max="7" width="11.140625" style="24" customWidth="1"/>
    <col min="8" max="9" width="11.42578125" style="1"/>
    <col min="10" max="10" width="13.7109375" style="1" customWidth="1"/>
    <col min="11" max="16384" width="11.42578125" style="1"/>
  </cols>
  <sheetData>
    <row r="1" spans="1:9" ht="15" customHeight="1" x14ac:dyDescent="0.2"/>
    <row r="2" spans="1:9" ht="15" customHeight="1" x14ac:dyDescent="0.25">
      <c r="A2" s="74" t="s">
        <v>118</v>
      </c>
      <c r="B2" s="75">
        <f>+'SYNTHESE 2019 V03'!D6</f>
        <v>86734.828999999998</v>
      </c>
    </row>
    <row r="3" spans="1:9" ht="15" customHeight="1" x14ac:dyDescent="0.25">
      <c r="A3" s="74" t="s">
        <v>11</v>
      </c>
      <c r="B3" s="75">
        <f>+'SYNTHESE 2019 V03'!D9</f>
        <v>245519.34050000002</v>
      </c>
    </row>
    <row r="4" spans="1:9" ht="15" customHeight="1" x14ac:dyDescent="0.25">
      <c r="A4" s="74" t="s">
        <v>25</v>
      </c>
      <c r="B4" s="75">
        <f>+'SYNTHESE 2019 V03'!D12</f>
        <v>47817.044999999998</v>
      </c>
    </row>
    <row r="5" spans="1:9" ht="15" customHeight="1" x14ac:dyDescent="0.25">
      <c r="A5" s="74" t="s">
        <v>152</v>
      </c>
      <c r="B5" s="75">
        <f>+'SYNTHESE 2019 V03'!D15</f>
        <v>13844.456</v>
      </c>
    </row>
    <row r="6" spans="1:9" ht="15" customHeight="1" x14ac:dyDescent="0.25">
      <c r="A6" s="74" t="s">
        <v>35</v>
      </c>
      <c r="B6" s="75">
        <f>+'SYNTHESE 2019 V03'!D18</f>
        <v>26331.271999999997</v>
      </c>
      <c r="H6" s="16"/>
    </row>
    <row r="7" spans="1:9" ht="15" customHeight="1" x14ac:dyDescent="0.25">
      <c r="A7" s="74" t="s">
        <v>41</v>
      </c>
      <c r="B7" s="75">
        <f>+'SYNTHESE 2019 V03'!D21</f>
        <v>27460.005499999999</v>
      </c>
    </row>
    <row r="8" spans="1:9" ht="15" customHeight="1" x14ac:dyDescent="0.25">
      <c r="A8" s="74" t="s">
        <v>54</v>
      </c>
      <c r="B8" s="75">
        <f>+'SYNTHESE 2019 V03'!D24</f>
        <v>20514.1185</v>
      </c>
    </row>
    <row r="9" spans="1:9" ht="15" customHeight="1" x14ac:dyDescent="0.25">
      <c r="A9" s="74" t="s">
        <v>61</v>
      </c>
      <c r="B9" s="75">
        <f>+'SYNTHESE 2019 V03'!D27</f>
        <v>122720.89000000001</v>
      </c>
      <c r="H9" s="16"/>
      <c r="I9" s="39"/>
    </row>
    <row r="10" spans="1:9" ht="15" customHeight="1" x14ac:dyDescent="0.25">
      <c r="A10" s="74" t="s">
        <v>71</v>
      </c>
      <c r="B10" s="75">
        <f>+'SYNTHESE 2019 V03'!D30</f>
        <v>163894.04149999999</v>
      </c>
    </row>
    <row r="11" spans="1:9" ht="15" customHeight="1" x14ac:dyDescent="0.2">
      <c r="B11" s="16">
        <f>SUM(B2:B10)</f>
        <v>754835.99799999991</v>
      </c>
    </row>
    <row r="12" spans="1:9" ht="15" customHeight="1" x14ac:dyDescent="0.2"/>
    <row r="13" spans="1:9" ht="15" customHeight="1" x14ac:dyDescent="0.2"/>
    <row r="14" spans="1:9" ht="15" customHeight="1" x14ac:dyDescent="0.2"/>
    <row r="15" spans="1:9" ht="15" customHeight="1" x14ac:dyDescent="0.2">
      <c r="B15" s="1"/>
    </row>
    <row r="16" spans="1:9" ht="15" customHeight="1" x14ac:dyDescent="0.2">
      <c r="B16" s="1"/>
    </row>
    <row r="17" spans="1:2" ht="15" customHeight="1" x14ac:dyDescent="0.2">
      <c r="B17" s="1"/>
    </row>
    <row r="18" spans="1:2" ht="15" customHeight="1" x14ac:dyDescent="0.2">
      <c r="B18" s="1"/>
    </row>
    <row r="19" spans="1:2" ht="15" customHeight="1" x14ac:dyDescent="0.2">
      <c r="B19" s="1"/>
    </row>
    <row r="20" spans="1:2" ht="15" customHeight="1" x14ac:dyDescent="0.2">
      <c r="B20" s="1"/>
    </row>
    <row r="21" spans="1:2" ht="15" customHeight="1" x14ac:dyDescent="0.2">
      <c r="B21" s="1"/>
    </row>
    <row r="22" spans="1:2" ht="15" customHeight="1" x14ac:dyDescent="0.2">
      <c r="B22" s="1"/>
    </row>
    <row r="23" spans="1:2" ht="15" customHeight="1" x14ac:dyDescent="0.2">
      <c r="B23" s="1"/>
    </row>
    <row r="24" spans="1:2" ht="15" customHeight="1" x14ac:dyDescent="0.2">
      <c r="B24" s="1"/>
    </row>
    <row r="25" spans="1:2" ht="15" customHeight="1" x14ac:dyDescent="0.2">
      <c r="B25" s="1"/>
    </row>
    <row r="26" spans="1:2" ht="15" customHeight="1" x14ac:dyDescent="0.2">
      <c r="B26" s="1"/>
    </row>
    <row r="27" spans="1:2" ht="15" customHeight="1" x14ac:dyDescent="0.2">
      <c r="B27" s="1"/>
    </row>
    <row r="28" spans="1:2" ht="15" customHeight="1" x14ac:dyDescent="0.2">
      <c r="B28" s="1"/>
    </row>
    <row r="29" spans="1:2" ht="15" customHeight="1" x14ac:dyDescent="0.25">
      <c r="A29" s="74" t="s">
        <v>118</v>
      </c>
      <c r="B29" s="76">
        <f>+'SYNTHESE 2019 V03'!D44</f>
        <v>24400</v>
      </c>
    </row>
    <row r="30" spans="1:2" ht="15" customHeight="1" x14ac:dyDescent="0.25">
      <c r="A30" s="74" t="s">
        <v>11</v>
      </c>
      <c r="B30" s="76">
        <f>+'SYNTHESE 2019 V03'!D47</f>
        <v>159456</v>
      </c>
    </row>
    <row r="31" spans="1:2" ht="15" customHeight="1" x14ac:dyDescent="0.25">
      <c r="A31" s="74" t="s">
        <v>25</v>
      </c>
      <c r="B31" s="76">
        <f>+'SYNTHESE 2019 V03'!D50</f>
        <v>38000</v>
      </c>
    </row>
    <row r="32" spans="1:2" ht="15" customHeight="1" x14ac:dyDescent="0.25">
      <c r="A32" s="74" t="s">
        <v>152</v>
      </c>
      <c r="B32" s="76">
        <f>+'SYNTHESE 2019 V03'!D53</f>
        <v>15000</v>
      </c>
    </row>
    <row r="33" spans="1:8" ht="15" customHeight="1" x14ac:dyDescent="0.25">
      <c r="A33" s="74" t="s">
        <v>35</v>
      </c>
      <c r="B33" s="76">
        <f>+'SYNTHESE 2019 V03'!D56</f>
        <v>46300</v>
      </c>
    </row>
    <row r="34" spans="1:8" ht="15" customHeight="1" x14ac:dyDescent="0.25">
      <c r="A34" s="74" t="s">
        <v>41</v>
      </c>
      <c r="B34" s="76">
        <f>+'SYNTHESE 2019 V03'!D59</f>
        <v>11900</v>
      </c>
    </row>
    <row r="35" spans="1:8" ht="15" customHeight="1" x14ac:dyDescent="0.25">
      <c r="A35" s="74" t="s">
        <v>54</v>
      </c>
      <c r="B35" s="76">
        <f>+'SYNTHESE 2019 V03'!D62</f>
        <v>434500</v>
      </c>
    </row>
    <row r="36" spans="1:8" ht="15" customHeight="1" x14ac:dyDescent="0.25">
      <c r="A36" s="74" t="s">
        <v>61</v>
      </c>
      <c r="B36" s="76">
        <f>+'SYNTHESE 2019 V03'!D65</f>
        <v>8300</v>
      </c>
    </row>
    <row r="37" spans="1:8" ht="15" customHeight="1" x14ac:dyDescent="0.25">
      <c r="A37" s="74" t="s">
        <v>71</v>
      </c>
      <c r="B37" s="76">
        <f>+'SYNTHESE 2019 V03'!D68</f>
        <v>16980</v>
      </c>
    </row>
    <row r="38" spans="1:8" ht="15" customHeight="1" x14ac:dyDescent="0.2">
      <c r="B38" s="16">
        <f>SUM(B29:B37)</f>
        <v>754836</v>
      </c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>
      <c r="H44" s="16"/>
    </row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G1"/>
    </sheetView>
  </sheetViews>
  <sheetFormatPr baseColWidth="10" defaultRowHeight="12.75" x14ac:dyDescent="0.2"/>
  <cols>
    <col min="1" max="1" width="44.7109375" style="1" customWidth="1"/>
    <col min="2" max="4" width="13.7109375" style="1" customWidth="1"/>
    <col min="5" max="5" width="33.5703125" style="1" customWidth="1"/>
    <col min="6" max="7" width="13.7109375" style="1" customWidth="1"/>
    <col min="8" max="16384" width="11.42578125" style="1"/>
  </cols>
  <sheetData>
    <row r="1" spans="1:7" ht="26.25" x14ac:dyDescent="0.4">
      <c r="A1" s="115" t="s">
        <v>105</v>
      </c>
      <c r="B1" s="115"/>
      <c r="C1" s="115"/>
      <c r="D1" s="115"/>
      <c r="E1" s="115"/>
      <c r="F1" s="115"/>
      <c r="G1" s="115"/>
    </row>
    <row r="2" spans="1:7" ht="13.5" thickBot="1" x14ac:dyDescent="0.25"/>
    <row r="3" spans="1:7" ht="18.75" customHeight="1" thickBot="1" x14ac:dyDescent="0.3">
      <c r="A3" s="3" t="s">
        <v>1</v>
      </c>
      <c r="B3" s="123" t="s">
        <v>2</v>
      </c>
      <c r="C3" s="146"/>
      <c r="D3" s="146"/>
      <c r="E3" s="147" t="s">
        <v>3</v>
      </c>
      <c r="F3" s="148"/>
      <c r="G3" s="149"/>
    </row>
    <row r="4" spans="1:7" ht="16.5" thickBot="1" x14ac:dyDescent="0.3">
      <c r="A4" s="12" t="s">
        <v>96</v>
      </c>
      <c r="B4" s="13"/>
      <c r="C4" s="13"/>
      <c r="D4" s="14">
        <v>123800</v>
      </c>
      <c r="E4" s="15"/>
      <c r="F4" s="13"/>
      <c r="G4" s="14">
        <v>119400</v>
      </c>
    </row>
    <row r="5" spans="1:7" ht="18" customHeight="1" thickBot="1" x14ac:dyDescent="0.25">
      <c r="A5" s="4"/>
      <c r="B5" s="2"/>
      <c r="C5" s="2"/>
      <c r="D5" s="2"/>
      <c r="E5" s="4"/>
      <c r="F5" s="2"/>
      <c r="G5" s="5"/>
    </row>
    <row r="6" spans="1:7" ht="16.5" thickBot="1" x14ac:dyDescent="0.3">
      <c r="A6" s="12" t="s">
        <v>97</v>
      </c>
      <c r="B6" s="13"/>
      <c r="C6" s="13"/>
      <c r="D6" s="14">
        <v>227865</v>
      </c>
      <c r="E6" s="15"/>
      <c r="F6" s="13"/>
      <c r="G6" s="14">
        <v>172995</v>
      </c>
    </row>
    <row r="7" spans="1:7" ht="13.5" thickBot="1" x14ac:dyDescent="0.25">
      <c r="A7" s="4"/>
      <c r="B7" s="2"/>
      <c r="C7" s="2"/>
      <c r="D7" s="2"/>
      <c r="E7" s="4"/>
      <c r="F7" s="2"/>
      <c r="G7" s="5"/>
    </row>
    <row r="8" spans="1:7" ht="16.5" thickBot="1" x14ac:dyDescent="0.3">
      <c r="A8" s="12" t="s">
        <v>98</v>
      </c>
      <c r="B8" s="13"/>
      <c r="C8" s="13"/>
      <c r="D8" s="14">
        <v>42000</v>
      </c>
      <c r="E8" s="15"/>
      <c r="F8" s="13"/>
      <c r="G8" s="14">
        <v>6000</v>
      </c>
    </row>
    <row r="9" spans="1:7" ht="13.5" thickBot="1" x14ac:dyDescent="0.25">
      <c r="A9" s="4"/>
      <c r="B9" s="2"/>
      <c r="C9" s="2"/>
      <c r="D9" s="2"/>
      <c r="E9" s="4"/>
      <c r="F9" s="2"/>
      <c r="G9" s="5"/>
    </row>
    <row r="10" spans="1:7" ht="16.5" thickBot="1" x14ac:dyDescent="0.3">
      <c r="A10" s="12" t="s">
        <v>99</v>
      </c>
      <c r="B10" s="13"/>
      <c r="C10" s="13"/>
      <c r="D10" s="14">
        <v>39650</v>
      </c>
      <c r="E10" s="15"/>
      <c r="F10" s="13"/>
      <c r="G10" s="14">
        <v>28900</v>
      </c>
    </row>
    <row r="11" spans="1:7" ht="13.5" thickBot="1" x14ac:dyDescent="0.25">
      <c r="A11" s="4"/>
      <c r="B11" s="2"/>
      <c r="C11" s="2"/>
      <c r="D11" s="2"/>
      <c r="E11" s="4"/>
      <c r="F11" s="2"/>
      <c r="G11" s="5"/>
    </row>
    <row r="12" spans="1:7" ht="16.5" thickBot="1" x14ac:dyDescent="0.3">
      <c r="A12" s="12" t="s">
        <v>100</v>
      </c>
      <c r="B12" s="13"/>
      <c r="C12" s="13"/>
      <c r="D12" s="14">
        <v>51100</v>
      </c>
      <c r="E12" s="15"/>
      <c r="F12" s="13"/>
      <c r="G12" s="14">
        <v>31500</v>
      </c>
    </row>
    <row r="13" spans="1:7" ht="13.5" thickBot="1" x14ac:dyDescent="0.25">
      <c r="A13" s="4"/>
      <c r="B13" s="2"/>
      <c r="C13" s="2"/>
      <c r="D13" s="2"/>
      <c r="E13" s="4"/>
      <c r="F13" s="2"/>
      <c r="G13" s="5"/>
    </row>
    <row r="14" spans="1:7" ht="16.5" thickBot="1" x14ac:dyDescent="0.3">
      <c r="A14" s="12" t="s">
        <v>101</v>
      </c>
      <c r="B14" s="13"/>
      <c r="C14" s="13"/>
      <c r="D14" s="14">
        <v>83000</v>
      </c>
      <c r="E14" s="15"/>
      <c r="F14" s="13"/>
      <c r="G14" s="14">
        <v>67000</v>
      </c>
    </row>
    <row r="15" spans="1:7" ht="13.5" thickBot="1" x14ac:dyDescent="0.25">
      <c r="A15" s="4"/>
      <c r="B15" s="2"/>
      <c r="C15" s="2"/>
      <c r="D15" s="2"/>
      <c r="E15" s="4"/>
      <c r="F15" s="2"/>
      <c r="G15" s="5"/>
    </row>
    <row r="16" spans="1:7" ht="16.5" thickBot="1" x14ac:dyDescent="0.3">
      <c r="A16" s="12" t="s">
        <v>102</v>
      </c>
      <c r="B16" s="13"/>
      <c r="C16" s="13"/>
      <c r="D16" s="14">
        <v>81500</v>
      </c>
      <c r="E16" s="15"/>
      <c r="F16" s="13"/>
      <c r="G16" s="14">
        <v>476000</v>
      </c>
    </row>
    <row r="17" spans="1:7" ht="13.5" thickBot="1" x14ac:dyDescent="0.25">
      <c r="A17" s="4"/>
      <c r="B17" s="2"/>
      <c r="C17" s="2"/>
      <c r="D17" s="2"/>
      <c r="E17" s="4"/>
      <c r="F17" s="2"/>
      <c r="G17" s="5"/>
    </row>
    <row r="18" spans="1:7" ht="16.5" thickBot="1" x14ac:dyDescent="0.3">
      <c r="A18" s="12" t="s">
        <v>103</v>
      </c>
      <c r="B18" s="13"/>
      <c r="C18" s="13"/>
      <c r="D18" s="14">
        <v>112100</v>
      </c>
      <c r="E18" s="15"/>
      <c r="F18" s="13"/>
      <c r="G18" s="14">
        <v>6200</v>
      </c>
    </row>
    <row r="19" spans="1:7" ht="13.5" thickBot="1" x14ac:dyDescent="0.25">
      <c r="A19" s="4"/>
      <c r="B19" s="2"/>
      <c r="C19" s="2"/>
      <c r="D19" s="2"/>
      <c r="E19" s="4"/>
      <c r="F19" s="2"/>
      <c r="G19" s="5"/>
    </row>
    <row r="20" spans="1:7" ht="16.5" thickBot="1" x14ac:dyDescent="0.3">
      <c r="A20" s="12" t="s">
        <v>104</v>
      </c>
      <c r="B20" s="13"/>
      <c r="C20" s="13"/>
      <c r="D20" s="14">
        <v>170480</v>
      </c>
      <c r="E20" s="15"/>
      <c r="F20" s="13"/>
      <c r="G20" s="14">
        <v>23500</v>
      </c>
    </row>
    <row r="21" spans="1:7" ht="13.5" thickBot="1" x14ac:dyDescent="0.25">
      <c r="A21" s="4"/>
      <c r="B21" s="2"/>
      <c r="C21" s="2"/>
      <c r="D21" s="2"/>
      <c r="E21" s="4"/>
      <c r="F21" s="2"/>
      <c r="G21" s="5"/>
    </row>
    <row r="22" spans="1:7" ht="16.5" thickBot="1" x14ac:dyDescent="0.3">
      <c r="A22" s="12" t="s">
        <v>80</v>
      </c>
      <c r="B22" s="13"/>
      <c r="C22" s="13"/>
      <c r="D22" s="14">
        <f>+D4+D6+D8+D10+D12+D14+D16+D18+D20</f>
        <v>931495</v>
      </c>
      <c r="E22" s="12" t="s">
        <v>81</v>
      </c>
      <c r="F22" s="13"/>
      <c r="G22" s="14">
        <f>+G4+G6+G8+G10+G12+G14+G16+G18+G20</f>
        <v>931495</v>
      </c>
    </row>
  </sheetData>
  <mergeCells count="3">
    <mergeCell ref="A1:G1"/>
    <mergeCell ref="B3:D3"/>
    <mergeCell ref="E3:G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BP 2019 V03</vt:lpstr>
      <vt:lpstr>SYNTHESE 2019 V03</vt:lpstr>
      <vt:lpstr>DIAPORAMA 2019 V03</vt:lpstr>
      <vt:lpstr>Synthèse </vt:lpstr>
      <vt:lpstr>'BP 2019 V03'!Zone_d_impression</vt:lpstr>
      <vt:lpstr>'SYNTHESE 2019 V03'!Zone_d_impression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Jean-Pierre Rouquier</cp:lastModifiedBy>
  <cp:lastPrinted>2019-05-24T06:12:59Z</cp:lastPrinted>
  <dcterms:created xsi:type="dcterms:W3CDTF">2017-10-25T08:30:42Z</dcterms:created>
  <dcterms:modified xsi:type="dcterms:W3CDTF">2019-07-25T17:12:08Z</dcterms:modified>
</cp:coreProperties>
</file>