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 Asso\LANA\2019 LANA\Commissions\Com Dir\2019 03 02\"/>
    </mc:Choice>
  </mc:AlternateContent>
  <xr:revisionPtr revIDLastSave="0" documentId="13_ncr:1_{B5179D9F-B906-41DF-BC76-0D08DF1802C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2018" sheetId="2" r:id="rId1"/>
    <sheet name="2018 DIAPORAMA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46" i="2"/>
  <c r="J45" i="2"/>
  <c r="J44" i="2"/>
  <c r="J42" i="2"/>
  <c r="J41" i="2"/>
  <c r="J40" i="2"/>
  <c r="J39" i="2"/>
  <c r="J38" i="2"/>
  <c r="J37" i="2"/>
  <c r="J36" i="2"/>
  <c r="J34" i="2"/>
  <c r="J33" i="2"/>
  <c r="J32" i="2"/>
  <c r="J31" i="2"/>
  <c r="J30" i="2"/>
  <c r="J29" i="2"/>
  <c r="J28" i="2"/>
  <c r="J23" i="2"/>
  <c r="J19" i="2"/>
  <c r="J16" i="2"/>
  <c r="J15" i="2"/>
  <c r="J13" i="2"/>
  <c r="J11" i="2"/>
  <c r="J9" i="2"/>
  <c r="J6" i="2"/>
  <c r="J5" i="2"/>
  <c r="E47" i="2"/>
  <c r="E46" i="2"/>
  <c r="E45" i="2"/>
  <c r="E44" i="2"/>
  <c r="E42" i="2"/>
  <c r="E41" i="2"/>
  <c r="E40" i="2"/>
  <c r="E39" i="2"/>
  <c r="E37" i="2"/>
  <c r="E36" i="2"/>
  <c r="E35" i="2"/>
  <c r="E34" i="2"/>
  <c r="E33" i="2"/>
  <c r="E32" i="2"/>
  <c r="E30" i="2"/>
  <c r="E28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6" i="2"/>
  <c r="E5" i="2"/>
  <c r="I40" i="2" l="1"/>
  <c r="I39" i="2"/>
  <c r="I38" i="2"/>
  <c r="I37" i="2"/>
  <c r="I35" i="2"/>
  <c r="I34" i="2"/>
  <c r="I33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4" i="2"/>
  <c r="I12" i="2"/>
  <c r="I11" i="2"/>
  <c r="I10" i="2"/>
  <c r="I9" i="2"/>
  <c r="I8" i="2"/>
  <c r="I7" i="2"/>
  <c r="D46" i="2"/>
  <c r="D45" i="2"/>
  <c r="D44" i="2"/>
  <c r="D43" i="2"/>
  <c r="D40" i="2"/>
  <c r="D39" i="2"/>
  <c r="D38" i="2"/>
  <c r="D37" i="2"/>
  <c r="D34" i="2"/>
  <c r="D33" i="2"/>
  <c r="D31" i="2"/>
  <c r="D30" i="2"/>
  <c r="D29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2" i="2"/>
  <c r="D11" i="2"/>
  <c r="D9" i="2"/>
  <c r="D8" i="2"/>
  <c r="D7" i="2"/>
  <c r="B34" i="3" l="1"/>
  <c r="B33" i="3"/>
  <c r="B32" i="3"/>
  <c r="B31" i="3"/>
  <c r="B30" i="3"/>
  <c r="B9" i="3"/>
  <c r="B8" i="3"/>
  <c r="G43" i="2" l="1"/>
  <c r="B19" i="2"/>
  <c r="G36" i="2"/>
  <c r="I36" i="2" s="1"/>
  <c r="G32" i="2"/>
  <c r="I32" i="2" s="1"/>
  <c r="G13" i="2"/>
  <c r="B36" i="2"/>
  <c r="B32" i="2"/>
  <c r="B28" i="2"/>
  <c r="H16" i="2"/>
  <c r="H15" i="2"/>
  <c r="I15" i="2" s="1"/>
  <c r="C35" i="2"/>
  <c r="D35" i="2" s="1"/>
  <c r="C10" i="2"/>
  <c r="D10" i="2" s="1"/>
  <c r="C13" i="2"/>
  <c r="C19" i="2"/>
  <c r="C28" i="2"/>
  <c r="C36" i="2"/>
  <c r="H6" i="2"/>
  <c r="B6" i="2"/>
  <c r="B5" i="2" s="1"/>
  <c r="B41" i="2" s="1"/>
  <c r="B13" i="2"/>
  <c r="G6" i="2"/>
  <c r="G5" i="2"/>
  <c r="G41" i="2" s="1"/>
  <c r="H46" i="2"/>
  <c r="H45" i="2"/>
  <c r="H44" i="2"/>
  <c r="H43" i="2"/>
  <c r="I43" i="2" s="1"/>
  <c r="C42" i="2"/>
  <c r="D42" i="2" s="1"/>
  <c r="B42" i="2"/>
  <c r="G46" i="2"/>
  <c r="G45" i="2"/>
  <c r="G44" i="2"/>
  <c r="B5" i="3" l="1"/>
  <c r="D28" i="2"/>
  <c r="B4" i="3"/>
  <c r="D19" i="2"/>
  <c r="H42" i="2"/>
  <c r="I44" i="2"/>
  <c r="I45" i="2"/>
  <c r="B7" i="3"/>
  <c r="D36" i="2"/>
  <c r="B3" i="3"/>
  <c r="D13" i="2"/>
  <c r="G42" i="2"/>
  <c r="G47" i="2" s="1"/>
  <c r="B28" i="3"/>
  <c r="I6" i="2"/>
  <c r="I46" i="2"/>
  <c r="C32" i="2"/>
  <c r="C6" i="2"/>
  <c r="H13" i="2"/>
  <c r="I13" i="2" s="1"/>
  <c r="I16" i="2"/>
  <c r="B47" i="2"/>
  <c r="G49" i="2"/>
  <c r="B29" i="3"/>
  <c r="H5" i="2"/>
  <c r="C5" i="2"/>
  <c r="C41" i="2" l="1"/>
  <c r="D41" i="2" s="1"/>
  <c r="D5" i="2"/>
  <c r="B6" i="3"/>
  <c r="D32" i="2"/>
  <c r="H41" i="2"/>
  <c r="I5" i="2"/>
  <c r="B2" i="3"/>
  <c r="D6" i="2"/>
  <c r="I42" i="2"/>
  <c r="C47" i="2"/>
  <c r="D47" i="2" s="1"/>
  <c r="H49" i="2"/>
  <c r="H47" i="2" l="1"/>
  <c r="I47" i="2" s="1"/>
  <c r="I41" i="2"/>
</calcChain>
</file>

<file path=xl/sharedStrings.xml><?xml version="1.0" encoding="utf-8"?>
<sst xmlns="http://schemas.openxmlformats.org/spreadsheetml/2006/main" count="102" uniqueCount="86">
  <si>
    <t>CHARGES</t>
  </si>
  <si>
    <t>PRODUITS</t>
  </si>
  <si>
    <t>I. Charges directes affectées à l’action</t>
  </si>
  <si>
    <t>I. Ressources directes affectées à l’action</t>
  </si>
  <si>
    <t>60 - Achat</t>
  </si>
  <si>
    <r>
      <t>74 - Subventions d’exploitation</t>
    </r>
    <r>
      <rPr>
        <sz val="8"/>
        <color theme="1"/>
        <rFont val="Times New Roman"/>
        <family val="1"/>
      </rPr>
      <t xml:space="preserve"> (</t>
    </r>
    <r>
      <rPr>
        <sz val="7"/>
        <color theme="1"/>
        <rFont val="Times New Roman"/>
        <family val="1"/>
      </rPr>
      <t>1)</t>
    </r>
  </si>
  <si>
    <t>Etat: (précisez le(s) ministère(s) sollicité(s)</t>
  </si>
  <si>
    <t>61 - Services extérieurs</t>
  </si>
  <si>
    <t>Assurance</t>
  </si>
  <si>
    <t>Région(s):</t>
  </si>
  <si>
    <t>Documentation</t>
  </si>
  <si>
    <t>62 - Autres services extérieurs</t>
  </si>
  <si>
    <t>Département(s):</t>
  </si>
  <si>
    <t>Services bancaires, autres</t>
  </si>
  <si>
    <t>63 - Impôts et taxes</t>
  </si>
  <si>
    <t>Organismes sociaux (à détailler):</t>
  </si>
  <si>
    <t>Impôts et taxes sur rémunération,</t>
  </si>
  <si>
    <t>Autres impôts et taxes</t>
  </si>
  <si>
    <t>64 - Charges de personnel</t>
  </si>
  <si>
    <t>Fonds européens</t>
  </si>
  <si>
    <t>Rémunération des personnels,</t>
  </si>
  <si>
    <t>Charges sociales,</t>
  </si>
  <si>
    <t>Autres charges de personnel</t>
  </si>
  <si>
    <t>65 - Autres charges de gestion courante</t>
  </si>
  <si>
    <t>75 - Autres produits de gestion courante</t>
  </si>
  <si>
    <t>66 - Charges financières</t>
  </si>
  <si>
    <t>67 - Charges exceptionnelles</t>
  </si>
  <si>
    <t>76 - Produits financiers</t>
  </si>
  <si>
    <t>68 - Dotation aux amortissements</t>
  </si>
  <si>
    <t>78 – Reprises sur amortissements et provisions</t>
  </si>
  <si>
    <t>Total des charges</t>
  </si>
  <si>
    <t>Total des produits</t>
  </si>
  <si>
    <t>86 - Emplois des contributions volontaires en nature</t>
  </si>
  <si>
    <t>87 - Contributions volontaires en nature</t>
  </si>
  <si>
    <t>Secours en nature</t>
  </si>
  <si>
    <t>Dons en nature</t>
  </si>
  <si>
    <t>Mise à disposition gratuite de biens et prestations</t>
  </si>
  <si>
    <t>Prestations en nature</t>
  </si>
  <si>
    <t>Personnel bénévole</t>
  </si>
  <si>
    <t>Bénévolat</t>
  </si>
  <si>
    <t>Valorisation de l’action du ou des C.T.S.</t>
  </si>
  <si>
    <t xml:space="preserve">TOTAL </t>
  </si>
  <si>
    <t>LANA</t>
  </si>
  <si>
    <t>Achat d'études et de prestations de services</t>
  </si>
  <si>
    <t>Achats non stockés de matières et fournitures</t>
  </si>
  <si>
    <t>Fournitures non stockables (eau, énergie)</t>
  </si>
  <si>
    <t>Fournitures d'entretien et de petit matériel</t>
  </si>
  <si>
    <t xml:space="preserve">Autres fournitures </t>
  </si>
  <si>
    <t>Prestation de service</t>
  </si>
  <si>
    <t>Vente de marchandises</t>
  </si>
  <si>
    <t>Produits des activités annexes</t>
  </si>
  <si>
    <t>Sous traitance générale</t>
  </si>
  <si>
    <t xml:space="preserve">Rémunérations intermédiaires et honoraires </t>
  </si>
  <si>
    <t>Publicité - Publications / Récompenses</t>
  </si>
  <si>
    <t>Déplacements</t>
  </si>
  <si>
    <t>Missions</t>
  </si>
  <si>
    <t>Frais postaux et de télecommunication</t>
  </si>
  <si>
    <t>79 - Transfert de charges</t>
  </si>
  <si>
    <t>Commune (s)</t>
  </si>
  <si>
    <t>Intercommunalité</t>
  </si>
  <si>
    <t>Partenariats privés</t>
  </si>
  <si>
    <t>- Mécénats :</t>
  </si>
  <si>
    <t>- Sponsoring :</t>
  </si>
  <si>
    <t>Dont cotisations</t>
  </si>
  <si>
    <r>
      <t xml:space="preserve">70 – </t>
    </r>
    <r>
      <rPr>
        <b/>
        <sz val="8"/>
        <color rgb="FF000080"/>
        <rFont val="Arial"/>
        <family val="2"/>
      </rPr>
      <t>Vente de produits finis, prestations de services, marchandises</t>
    </r>
  </si>
  <si>
    <t>Location - Entretien et réparation</t>
  </si>
  <si>
    <t>77 - Produits exceptionnels</t>
  </si>
  <si>
    <t>Prévu</t>
  </si>
  <si>
    <t>Réalisé</t>
  </si>
  <si>
    <t>- CNDS 2019 (Jeunesse &amp; Sport)</t>
  </si>
  <si>
    <t>FFA</t>
  </si>
  <si>
    <t>Compte de résultat de la ligue 2018</t>
  </si>
  <si>
    <t>70 – Vente de produits finis, prestations de services, marchandises</t>
  </si>
  <si>
    <t>Fonds propres</t>
  </si>
  <si>
    <t xml:space="preserve">Autres produits (Inscriptions stagiaires,…) </t>
  </si>
  <si>
    <t>Intérêts des fonds pacés</t>
  </si>
  <si>
    <t>Frais formation salariés</t>
  </si>
  <si>
    <t>Adhésion organismes (ANAPLA, CROS, ASPT, ...)</t>
  </si>
  <si>
    <t>Défraiement encadrant stages</t>
  </si>
  <si>
    <t>Variation des stocks</t>
  </si>
  <si>
    <t>Autres financements publics (ASP)</t>
  </si>
  <si>
    <t>68 - Dotation aux amortissements / Provisions</t>
  </si>
  <si>
    <t>74 - Subventions d’exploitation</t>
  </si>
  <si>
    <t>Ecart</t>
  </si>
  <si>
    <t>78 – Reprises sur amort. et prov.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</si>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</sst>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rgb="FF333333"/>
      <name val="Trebuchet MS"/>
      <family val="2"/>
    </font>
    <font>
      <b/>
      <sz val="9"/>
      <color rgb="FFFFFFFF"/>
      <name val="Times New Roman"/>
      <family val="1"/>
    </font>
    <font>
      <b/>
      <sz val="9"/>
      <color rgb="FFFFFFFF"/>
      <name val="Arial"/>
      <family val="2"/>
    </font>
    <font>
      <b/>
      <sz val="9"/>
      <color theme="1"/>
      <name val="Times New Roman"/>
      <family val="1"/>
    </font>
    <font>
      <sz val="9"/>
      <color theme="1"/>
      <name val="Garamond"/>
      <family val="1"/>
    </font>
    <font>
      <b/>
      <sz val="9"/>
      <color rgb="FF000080"/>
      <name val="Times New Roman"/>
      <family val="1"/>
    </font>
    <font>
      <b/>
      <sz val="8"/>
      <color rgb="FF000080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Garamond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9"/>
      <name val="Garamond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12" fillId="2" borderId="1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4" fontId="13" fillId="2" borderId="3" xfId="0" applyNumberFormat="1" applyFont="1" applyFill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4" fontId="6" fillId="3" borderId="4" xfId="0" applyNumberFormat="1" applyFont="1" applyFill="1" applyBorder="1" applyAlignment="1">
      <alignment vertical="center" wrapText="1"/>
    </xf>
    <xf numFmtId="4" fontId="0" fillId="0" borderId="0" xfId="0" applyNumberFormat="1"/>
    <xf numFmtId="49" fontId="7" fillId="4" borderId="3" xfId="0" applyNumberFormat="1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" fontId="6" fillId="4" borderId="2" xfId="0" applyNumberFormat="1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9" fontId="7" fillId="4" borderId="7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49" fontId="14" fillId="0" borderId="3" xfId="0" applyNumberFormat="1" applyFont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vertical="center" wrapText="1"/>
    </xf>
    <xf numFmtId="4" fontId="16" fillId="0" borderId="6" xfId="0" applyNumberFormat="1" applyFont="1" applyFill="1" applyBorder="1" applyAlignment="1">
      <alignment vertical="center" wrapText="1"/>
    </xf>
    <xf numFmtId="0" fontId="0" fillId="0" borderId="0" xfId="0"/>
    <xf numFmtId="4" fontId="0" fillId="0" borderId="0" xfId="0" applyNumberFormat="1"/>
    <xf numFmtId="4" fontId="6" fillId="0" borderId="2" xfId="0" applyNumberFormat="1" applyFont="1" applyBorder="1" applyAlignment="1">
      <alignment vertical="center" wrapText="1"/>
    </xf>
    <xf numFmtId="4" fontId="17" fillId="0" borderId="2" xfId="0" applyNumberFormat="1" applyFont="1" applyBorder="1"/>
    <xf numFmtId="3" fontId="0" fillId="0" borderId="0" xfId="0" applyNumberFormat="1"/>
    <xf numFmtId="4" fontId="6" fillId="4" borderId="1" xfId="0" applyNumberFormat="1" applyFont="1" applyFill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4" borderId="7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vertical="center" wrapText="1"/>
    </xf>
    <xf numFmtId="10" fontId="6" fillId="0" borderId="3" xfId="0" applyNumberFormat="1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10" fontId="6" fillId="4" borderId="1" xfId="0" applyNumberFormat="1" applyFont="1" applyFill="1" applyBorder="1" applyAlignment="1">
      <alignment vertical="center" wrapText="1"/>
    </xf>
    <xf numFmtId="10" fontId="6" fillId="4" borderId="3" xfId="0" applyNumberFormat="1" applyFont="1" applyFill="1" applyBorder="1" applyAlignment="1">
      <alignment vertical="center" wrapText="1"/>
    </xf>
    <xf numFmtId="10" fontId="6" fillId="0" borderId="8" xfId="0" applyNumberFormat="1" applyFont="1" applyBorder="1" applyAlignment="1">
      <alignment vertical="center" wrapText="1"/>
    </xf>
    <xf numFmtId="10" fontId="6" fillId="4" borderId="2" xfId="0" applyNumberFormat="1" applyFont="1" applyFill="1" applyBorder="1" applyAlignment="1">
      <alignment vertical="center" wrapText="1"/>
    </xf>
    <xf numFmtId="10" fontId="6" fillId="4" borderId="4" xfId="0" applyNumberFormat="1" applyFont="1" applyFill="1" applyBorder="1" applyAlignment="1">
      <alignment vertical="center" wrapText="1"/>
    </xf>
    <xf numFmtId="10" fontId="16" fillId="0" borderId="5" xfId="0" applyNumberFormat="1" applyFont="1" applyFill="1" applyBorder="1" applyAlignment="1">
      <alignment vertical="center" wrapText="1"/>
    </xf>
    <xf numFmtId="10" fontId="6" fillId="4" borderId="7" xfId="0" applyNumberFormat="1" applyFont="1" applyFill="1" applyBorder="1" applyAlignment="1">
      <alignment vertical="center" wrapText="1"/>
    </xf>
    <xf numFmtId="10" fontId="13" fillId="2" borderId="3" xfId="0" applyNumberFormat="1" applyFont="1" applyFill="1" applyBorder="1" applyAlignment="1">
      <alignment vertical="center" wrapText="1"/>
    </xf>
    <xf numFmtId="10" fontId="6" fillId="3" borderId="3" xfId="0" applyNumberFormat="1" applyFont="1" applyFill="1" applyBorder="1" applyAlignment="1">
      <alignment vertical="center" wrapText="1"/>
    </xf>
    <xf numFmtId="10" fontId="6" fillId="0" borderId="4" xfId="0" applyNumberFormat="1" applyFont="1" applyBorder="1" applyAlignment="1">
      <alignment vertical="center" wrapText="1"/>
    </xf>
    <xf numFmtId="10" fontId="6" fillId="0" borderId="7" xfId="0" applyNumberFormat="1" applyFont="1" applyBorder="1" applyAlignment="1">
      <alignment vertical="center" wrapText="1"/>
    </xf>
    <xf numFmtId="10" fontId="6" fillId="0" borderId="2" xfId="0" applyNumberFormat="1" applyFont="1" applyFill="1" applyBorder="1" applyAlignment="1">
      <alignment vertical="center" wrapText="1"/>
    </xf>
    <xf numFmtId="10" fontId="6" fillId="0" borderId="4" xfId="0" applyNumberFormat="1" applyFont="1" applyFill="1" applyBorder="1" applyAlignment="1">
      <alignment vertical="center" wrapText="1"/>
    </xf>
    <xf numFmtId="10" fontId="16" fillId="0" borderId="6" xfId="0" applyNumberFormat="1" applyFont="1" applyFill="1" applyBorder="1" applyAlignment="1">
      <alignment vertical="center" wrapText="1"/>
    </xf>
    <xf numFmtId="10" fontId="13" fillId="2" borderId="4" xfId="0" applyNumberFormat="1" applyFont="1" applyFill="1" applyBorder="1" applyAlignment="1">
      <alignment vertical="center" wrapText="1"/>
    </xf>
    <xf numFmtId="10" fontId="6" fillId="3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CHARGES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03-468A-ADC4-F78C57C4D0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31-4057-BFCC-8A29001B75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31-4057-BFCC-8A29001B75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31-4057-BFCC-8A29001B75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03-468A-ADC4-F78C57C4D0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931-4057-BFCC-8A29001B75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803-468A-ADC4-F78C57C4D06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803-468A-ADC4-F78C57C4D06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729-4880-B2E6-9E518EC59051}"/>
              </c:ext>
            </c:extLst>
          </c:dPt>
          <c:dLbls>
            <c:dLbl>
              <c:idx val="1"/>
              <c:layout>
                <c:manualLayout>
                  <c:x val="0.16174492961107134"/>
                  <c:y val="3.275873624994177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1-4057-BFCC-8A29001B752E}"/>
                </c:ext>
              </c:extLst>
            </c:dLbl>
            <c:dLbl>
              <c:idx val="2"/>
              <c:layout>
                <c:manualLayout>
                  <c:x val="7.5371430843871795E-2"/>
                  <c:y val="2.86378368430559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1-4057-BFCC-8A29001B752E}"/>
                </c:ext>
              </c:extLst>
            </c:dLbl>
            <c:dLbl>
              <c:idx val="3"/>
              <c:layout>
                <c:manualLayout>
                  <c:x val="2.4094806331026803E-2"/>
                  <c:y val="-1.87399154879550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31-4057-BFCC-8A29001B752E}"/>
                </c:ext>
              </c:extLst>
            </c:dLbl>
            <c:dLbl>
              <c:idx val="5"/>
              <c:layout>
                <c:manualLayout>
                  <c:x val="3.492428219199873E-2"/>
                  <c:y val="-0.17046380140616108"/>
                </c:manualLayout>
              </c:layout>
              <c:tx>
                <c:rich>
                  <a:bodyPr/>
                  <a:lstStyle/>
                  <a:p>
                    <a:fld id="{6DE38457-BEBA-4A15-9015-CB851C874FB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02D31D50-EAC9-45E5-8C20-1CA3A5430CE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F69FF214-9529-41DF-AD60-02B666182324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931-4057-BFCC-8A29001B752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AB936F0-9062-41F4-87A9-195DEB3BDCCA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48A8ADD0-60B6-4CB8-AD65-F99A2AC73C81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6B61DF49-AC55-4DA6-9252-39B62A772AA6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803-468A-ADC4-F78C57C4D060}"/>
                </c:ext>
              </c:extLst>
            </c:dLbl>
            <c:dLbl>
              <c:idx val="8"/>
              <c:layout>
                <c:manualLayout>
                  <c:x val="0.25711716674740143"/>
                  <c:y val="-7.102262308833956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29-4880-B2E6-9E518EC590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 DIAPORAMA'!$A$1:$A$9</c:f>
              <c:strCache>
                <c:ptCount val="9"/>
                <c:pt idx="1">
                  <c:v>60 - Achat</c:v>
                </c:pt>
                <c:pt idx="2">
                  <c:v>61 - Services extérieurs</c:v>
                </c:pt>
                <c:pt idx="3">
                  <c:v>62 - Autres services extérieurs</c:v>
                </c:pt>
                <c:pt idx="4">
                  <c:v>63 - Impôts et taxes</c:v>
                </c:pt>
                <c:pt idx="5">
                  <c:v>64 - Charges de personnel</c:v>
                </c:pt>
                <c:pt idx="6">
                  <c:v>65 - Autres charges de gestion courante</c:v>
                </c:pt>
                <c:pt idx="7">
                  <c:v>67 - Charges exceptionnelles</c:v>
                </c:pt>
                <c:pt idx="8">
                  <c:v>68 - Dotation aux amortissements</c:v>
                </c:pt>
              </c:strCache>
            </c:strRef>
          </c:cat>
          <c:val>
            <c:numRef>
              <c:f>'2018 DIAPORAMA'!$B$1:$B$9</c:f>
              <c:numCache>
                <c:formatCode>#,##0</c:formatCode>
                <c:ptCount val="9"/>
                <c:pt idx="1">
                  <c:v>88412.069999999992</c:v>
                </c:pt>
                <c:pt idx="2">
                  <c:v>56465.81</c:v>
                </c:pt>
                <c:pt idx="3">
                  <c:v>335727.23</c:v>
                </c:pt>
                <c:pt idx="4">
                  <c:v>4222.38</c:v>
                </c:pt>
                <c:pt idx="5">
                  <c:v>316084.16000000003</c:v>
                </c:pt>
                <c:pt idx="6">
                  <c:v>10945.81</c:v>
                </c:pt>
                <c:pt idx="7">
                  <c:v>3184.19</c:v>
                </c:pt>
                <c:pt idx="8">
                  <c:v>32702.31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1-4057-BFCC-8A29001B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PRODUITS 2018</a:t>
            </a:r>
          </a:p>
        </c:rich>
      </c:tx>
      <c:layout>
        <c:manualLayout>
          <c:xMode val="edge"/>
          <c:yMode val="edge"/>
          <c:x val="3.7526216463106034E-2"/>
          <c:y val="0.82183094362217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A54-405A-ACA4-C654ABEA61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54-405A-ACA4-C654ABEA61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A54-405A-ACA4-C654ABEA61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8B-4874-8A67-5EEF0DFF2B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8B-4874-8A67-5EEF0DFF2B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48B-4874-8A67-5EEF0DFF2B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54-405A-ACA4-C654ABEA613B}"/>
              </c:ext>
            </c:extLst>
          </c:dPt>
          <c:dLbls>
            <c:dLbl>
              <c:idx val="0"/>
              <c:layout>
                <c:manualLayout>
                  <c:x val="0.3600775778116298"/>
                  <c:y val="5.3954496887818032E-2"/>
                </c:manualLayout>
              </c:layout>
              <c:tx>
                <c:rich>
                  <a:bodyPr/>
                  <a:lstStyle/>
                  <a:p>
                    <a:fld id="{245CC18F-7E11-4818-9C26-C28903E973A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564D525A-8AD0-4F69-9054-60BD405D2E30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287908BA-FBCF-4167-A558-73F20602C824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A54-405A-ACA4-C654ABEA613B}"/>
                </c:ext>
              </c:extLst>
            </c:dLbl>
            <c:dLbl>
              <c:idx val="1"/>
              <c:layout>
                <c:manualLayout>
                  <c:x val="0.10497147987619096"/>
                  <c:y val="0.23509500580845022"/>
                </c:manualLayout>
              </c:layout>
              <c:tx>
                <c:rich>
                  <a:bodyPr/>
                  <a:lstStyle/>
                  <a:p>
                    <a:fld id="{6D618AF9-B194-467E-A2A1-286CC0FBDA51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3DA4DCBB-7150-411C-A169-67CED3282F15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16A8F30F-7E2D-4DD2-AA2F-1CEFD791CB6C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A54-405A-ACA4-C654ABEA613B}"/>
                </c:ext>
              </c:extLst>
            </c:dLbl>
            <c:dLbl>
              <c:idx val="2"/>
              <c:layout>
                <c:manualLayout>
                  <c:x val="-0.16422477920374837"/>
                  <c:y val="-0.29033556349138057"/>
                </c:manualLayout>
              </c:layout>
              <c:tx>
                <c:rich>
                  <a:bodyPr/>
                  <a:lstStyle/>
                  <a:p>
                    <a:fld id="{11753D69-6DAE-43B4-B26F-221B75EDF33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3BC23E51-0BFA-446D-A9EB-73ADB67103C4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9C71FF89-AD90-48EB-B4CB-ECBB6FCFAC3B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A54-405A-ACA4-C654ABEA613B}"/>
                </c:ext>
              </c:extLst>
            </c:dLbl>
            <c:dLbl>
              <c:idx val="3"/>
              <c:layout>
                <c:manualLayout>
                  <c:x val="-0.117736003387009"/>
                  <c:y val="7.186747052749333E-2"/>
                </c:manualLayout>
              </c:layout>
              <c:tx>
                <c:rich>
                  <a:bodyPr/>
                  <a:lstStyle/>
                  <a:p>
                    <a:fld id="{85E1BAAF-0CD6-42CB-8D4F-C1AE386746FE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B8568DA-029D-4A6C-A96F-2E53D37D8E0B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D60ADAC3-05AD-4374-8297-0573E547D709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48B-4874-8A67-5EEF0DFF2B5C}"/>
                </c:ext>
              </c:extLst>
            </c:dLbl>
            <c:dLbl>
              <c:idx val="4"/>
              <c:layout>
                <c:manualLayout>
                  <c:x val="-0.185400820063228"/>
                  <c:y val="-2.3911229311877925E-2"/>
                </c:manualLayout>
              </c:layout>
              <c:tx>
                <c:rich>
                  <a:bodyPr/>
                  <a:lstStyle/>
                  <a:p>
                    <a:fld id="{C90B9DC5-E612-4751-99E0-9733FB426C34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3A2A4173-EA51-40FA-B80D-D06C45983DAF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1599B8B1-D3EF-40F3-A079-90EE985B1DFC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224094887819"/>
                      <c:h val="0.102454608037174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48B-4874-8A67-5EEF0DFF2B5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888CFC8-BA5A-41B0-A67C-D6ECEF225EBD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459EBEC5-1D5A-4F0A-AC8E-961744AABAD1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0B722F29-AAA9-4571-9938-DA77856A8A88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48B-4874-8A67-5EEF0DFF2B5C}"/>
                </c:ext>
              </c:extLst>
            </c:dLbl>
            <c:dLbl>
              <c:idx val="6"/>
              <c:layout>
                <c:manualLayout>
                  <c:x val="0.22778666785106075"/>
                  <c:y val="-5.9876113286292054E-2"/>
                </c:manualLayout>
              </c:layout>
              <c:tx>
                <c:rich>
                  <a:bodyPr/>
                  <a:lstStyle/>
                  <a:p>
                    <a:fld id="{F9C6B75C-6891-4BAA-99E6-995B5ADD587C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0630D45D-E0DF-4B20-B1B6-D251B81250D2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2083B905-541A-420E-87C6-4659C7D62654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A54-405A-ACA4-C654ABEA6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 DIAPORAMA'!$A$28:$A$34</c:f>
              <c:strCache>
                <c:ptCount val="7"/>
                <c:pt idx="0">
                  <c:v>70 – Vente de produits finis, prestations de services, marchandises</c:v>
                </c:pt>
                <c:pt idx="1">
                  <c:v>74 - Subventions d’exploitation</c:v>
                </c:pt>
                <c:pt idx="2">
                  <c:v>75 - Autres produits de gestion courante</c:v>
                </c:pt>
                <c:pt idx="3">
                  <c:v>76 - Produits financiers</c:v>
                </c:pt>
                <c:pt idx="4">
                  <c:v>77 - Produits exceptionnels</c:v>
                </c:pt>
                <c:pt idx="5">
                  <c:v>78 – Reprises sur amort. et prov.</c:v>
                </c:pt>
                <c:pt idx="6">
                  <c:v>79 - Transfert de charges</c:v>
                </c:pt>
              </c:strCache>
            </c:strRef>
          </c:cat>
          <c:val>
            <c:numRef>
              <c:f>'2018 DIAPORAMA'!$B$28:$B$34</c:f>
              <c:numCache>
                <c:formatCode>#,##0</c:formatCode>
                <c:ptCount val="7"/>
                <c:pt idx="0">
                  <c:v>8284.9500000000007</c:v>
                </c:pt>
                <c:pt idx="1">
                  <c:v>161590.26999999999</c:v>
                </c:pt>
                <c:pt idx="2">
                  <c:v>560764.44999999995</c:v>
                </c:pt>
                <c:pt idx="3">
                  <c:v>6112.42</c:v>
                </c:pt>
                <c:pt idx="4">
                  <c:v>15368.7</c:v>
                </c:pt>
                <c:pt idx="5">
                  <c:v>4200</c:v>
                </c:pt>
                <c:pt idx="6">
                  <c:v>8900.48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4-405A-ACA4-C654ABEA6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</xdr:row>
      <xdr:rowOff>9525</xdr:rowOff>
    </xdr:from>
    <xdr:to>
      <xdr:col>8</xdr:col>
      <xdr:colOff>847724</xdr:colOff>
      <xdr:row>26</xdr:row>
      <xdr:rowOff>133349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CB9DA6E-2B8E-43C6-B2E9-676FEFC33F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552450</xdr:colOff>
      <xdr:row>27</xdr:row>
      <xdr:rowOff>123824</xdr:rowOff>
    </xdr:from>
    <xdr:to>
      <xdr:col>8</xdr:col>
      <xdr:colOff>800100</xdr:colOff>
      <xdr:row>51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7583E21-D57D-4DD7-AEBA-F281AFF1F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topLeftCell="A34" workbookViewId="0">
      <selection activeCell="C1" sqref="C1:C1048576"/>
    </sheetView>
  </sheetViews>
  <sheetFormatPr baseColWidth="10" defaultRowHeight="15" x14ac:dyDescent="0.25"/>
  <cols>
    <col min="1" max="1" width="43.5703125" customWidth="1"/>
    <col min="2" max="3" width="13.7109375" customWidth="1"/>
    <col min="4" max="5" width="13.7109375" style="46" customWidth="1"/>
    <col min="6" max="6" width="34.85546875" style="10" customWidth="1"/>
    <col min="7" max="7" width="13.5703125" customWidth="1"/>
    <col min="9" max="9" width="13.7109375" style="46" customWidth="1"/>
    <col min="12" max="12" width="22.7109375" customWidth="1"/>
  </cols>
  <sheetData>
    <row r="1" spans="1:14" ht="6" customHeight="1" x14ac:dyDescent="0.25"/>
    <row r="2" spans="1:14" ht="18" x14ac:dyDescent="0.25">
      <c r="A2" s="1" t="s">
        <v>71</v>
      </c>
    </row>
    <row r="3" spans="1:14" ht="7.5" customHeight="1" thickBot="1" x14ac:dyDescent="0.3">
      <c r="A3" s="2"/>
    </row>
    <row r="4" spans="1:14" ht="14.25" customHeight="1" thickBot="1" x14ac:dyDescent="0.3">
      <c r="A4" s="3" t="s">
        <v>0</v>
      </c>
      <c r="B4" s="4" t="s">
        <v>67</v>
      </c>
      <c r="C4" s="4" t="s">
        <v>68</v>
      </c>
      <c r="D4" s="4" t="s">
        <v>83</v>
      </c>
      <c r="E4" s="4" t="s">
        <v>85</v>
      </c>
      <c r="F4" s="11" t="s">
        <v>1</v>
      </c>
      <c r="G4" s="4" t="s">
        <v>67</v>
      </c>
      <c r="H4" s="4" t="s">
        <v>68</v>
      </c>
      <c r="I4" s="54" t="s">
        <v>83</v>
      </c>
      <c r="J4" s="54"/>
    </row>
    <row r="5" spans="1:14" ht="23.1" customHeight="1" thickBot="1" x14ac:dyDescent="0.3">
      <c r="A5" s="5" t="s">
        <v>2</v>
      </c>
      <c r="B5" s="18">
        <f>B6+B13+B19+B28+B32+B36+B38+B39+B40</f>
        <v>931495</v>
      </c>
      <c r="C5" s="18">
        <f>C6+C13+C19+C28+C32+C36+C38+C39+C40</f>
        <v>847743.96000000008</v>
      </c>
      <c r="D5" s="18">
        <f>+C5-B5</f>
        <v>-83751.039999999921</v>
      </c>
      <c r="E5" s="56">
        <f>+D5/B5</f>
        <v>-8.9910348418402591E-2</v>
      </c>
      <c r="F5" s="12" t="s">
        <v>3</v>
      </c>
      <c r="G5" s="21">
        <f>G6+G13+G32+G36+G38+G39+G40</f>
        <v>931495</v>
      </c>
      <c r="H5" s="21">
        <f>H6+H13+H32+H36+H38+H39+H40</f>
        <v>765221.2699999999</v>
      </c>
      <c r="I5" s="21">
        <f t="shared" ref="I5:I47" si="0">+H5-G5</f>
        <v>-166273.7300000001</v>
      </c>
      <c r="J5" s="67">
        <f t="shared" ref="J5:J47" si="1">+I5/G5</f>
        <v>-0.17850201020939468</v>
      </c>
    </row>
    <row r="6" spans="1:14" ht="23.1" customHeight="1" thickBot="1" x14ac:dyDescent="0.3">
      <c r="A6" s="39" t="s">
        <v>4</v>
      </c>
      <c r="B6" s="33">
        <f>SUM(B7:B12)</f>
        <v>77915</v>
      </c>
      <c r="C6" s="33">
        <f>SUM(C7:C12)</f>
        <v>88412.069999999992</v>
      </c>
      <c r="D6" s="51">
        <f t="shared" ref="D6:D47" si="2">+C6-B6</f>
        <v>10497.069999999992</v>
      </c>
      <c r="E6" s="58">
        <f t="shared" ref="E6:E47" si="3">+D6/B6</f>
        <v>0.13472463582108699</v>
      </c>
      <c r="F6" s="40" t="s">
        <v>64</v>
      </c>
      <c r="G6" s="33">
        <f>SUM(G7:G12)</f>
        <v>11500</v>
      </c>
      <c r="H6" s="33">
        <f>SUM(H7:H12)</f>
        <v>8284.9500000000007</v>
      </c>
      <c r="I6" s="33">
        <f t="shared" si="0"/>
        <v>-3215.0499999999993</v>
      </c>
      <c r="J6" s="61">
        <f t="shared" si="1"/>
        <v>-0.27956956521739124</v>
      </c>
    </row>
    <row r="7" spans="1:14" ht="23.1" customHeight="1" thickBot="1" x14ac:dyDescent="0.3">
      <c r="A7" s="6" t="s">
        <v>43</v>
      </c>
      <c r="B7" s="18">
        <v>21065</v>
      </c>
      <c r="C7" s="18">
        <v>56949.13</v>
      </c>
      <c r="D7" s="18">
        <f t="shared" si="2"/>
        <v>35884.129999999997</v>
      </c>
      <c r="E7" s="56">
        <f t="shared" si="3"/>
        <v>1.7034953714692618</v>
      </c>
      <c r="F7" s="13" t="s">
        <v>48</v>
      </c>
      <c r="G7" s="49">
        <v>0</v>
      </c>
      <c r="H7" s="21"/>
      <c r="I7" s="21">
        <f t="shared" si="0"/>
        <v>0</v>
      </c>
      <c r="J7" s="67"/>
      <c r="K7" s="46"/>
      <c r="L7" s="46"/>
      <c r="M7" s="47"/>
      <c r="N7" s="47"/>
    </row>
    <row r="8" spans="1:14" ht="23.1" customHeight="1" thickBot="1" x14ac:dyDescent="0.3">
      <c r="A8" s="6" t="s">
        <v>44</v>
      </c>
      <c r="B8" s="18">
        <v>4800</v>
      </c>
      <c r="C8" s="18">
        <v>15193.82</v>
      </c>
      <c r="D8" s="18">
        <f t="shared" si="2"/>
        <v>10393.82</v>
      </c>
      <c r="E8" s="56">
        <f t="shared" si="3"/>
        <v>2.1653791666666664</v>
      </c>
      <c r="F8" s="13"/>
      <c r="G8" s="49"/>
      <c r="H8" s="21"/>
      <c r="I8" s="21">
        <f t="shared" si="0"/>
        <v>0</v>
      </c>
      <c r="J8" s="67"/>
      <c r="K8" s="46"/>
      <c r="L8" s="46"/>
      <c r="M8" s="47"/>
      <c r="N8" s="47"/>
    </row>
    <row r="9" spans="1:14" ht="23.1" customHeight="1" thickBot="1" x14ac:dyDescent="0.3">
      <c r="A9" s="6" t="s">
        <v>45</v>
      </c>
      <c r="B9" s="18">
        <v>900</v>
      </c>
      <c r="C9" s="18">
        <v>939.54</v>
      </c>
      <c r="D9" s="18">
        <f t="shared" si="2"/>
        <v>39.539999999999964</v>
      </c>
      <c r="E9" s="56">
        <f t="shared" si="3"/>
        <v>4.393333333333329E-2</v>
      </c>
      <c r="F9" s="13" t="s">
        <v>49</v>
      </c>
      <c r="G9" s="49">
        <v>1500</v>
      </c>
      <c r="H9" s="21">
        <v>120</v>
      </c>
      <c r="I9" s="21">
        <f t="shared" si="0"/>
        <v>-1380</v>
      </c>
      <c r="J9" s="67">
        <f t="shared" si="1"/>
        <v>-0.92</v>
      </c>
      <c r="K9" s="46"/>
      <c r="L9" s="46"/>
      <c r="M9" s="47"/>
      <c r="N9" s="47"/>
    </row>
    <row r="10" spans="1:14" ht="23.1" customHeight="1" thickBot="1" x14ac:dyDescent="0.3">
      <c r="A10" s="6" t="s">
        <v>46</v>
      </c>
      <c r="B10" s="18">
        <v>27900</v>
      </c>
      <c r="C10" s="18">
        <f>2365.69+10728.69</f>
        <v>13094.380000000001</v>
      </c>
      <c r="D10" s="18">
        <f t="shared" si="2"/>
        <v>-14805.619999999999</v>
      </c>
      <c r="E10" s="56">
        <f t="shared" si="3"/>
        <v>-0.53066738351254472</v>
      </c>
      <c r="F10" s="13"/>
      <c r="G10" s="49"/>
      <c r="H10" s="21"/>
      <c r="I10" s="21">
        <f t="shared" si="0"/>
        <v>0</v>
      </c>
      <c r="J10" s="67"/>
      <c r="K10" s="46"/>
      <c r="L10" s="46"/>
      <c r="M10" s="47"/>
      <c r="N10" s="47"/>
    </row>
    <row r="11" spans="1:14" ht="23.1" customHeight="1" thickBot="1" x14ac:dyDescent="0.3">
      <c r="A11" s="6" t="s">
        <v>47</v>
      </c>
      <c r="B11" s="18">
        <v>23250</v>
      </c>
      <c r="C11" s="18">
        <v>4862.8999999999996</v>
      </c>
      <c r="D11" s="18">
        <f t="shared" si="2"/>
        <v>-18387.099999999999</v>
      </c>
      <c r="E11" s="56">
        <f t="shared" si="3"/>
        <v>-0.79084301075268815</v>
      </c>
      <c r="F11" s="13" t="s">
        <v>50</v>
      </c>
      <c r="G11" s="49">
        <v>10000</v>
      </c>
      <c r="H11" s="21">
        <v>8164.95</v>
      </c>
      <c r="I11" s="21">
        <f t="shared" si="0"/>
        <v>-1835.0500000000002</v>
      </c>
      <c r="J11" s="67">
        <f t="shared" si="1"/>
        <v>-0.18350500000000003</v>
      </c>
      <c r="K11" s="46"/>
      <c r="L11" s="46"/>
      <c r="M11" s="47"/>
      <c r="N11" s="47"/>
    </row>
    <row r="12" spans="1:14" ht="23.1" customHeight="1" thickBot="1" x14ac:dyDescent="0.3">
      <c r="A12" s="6" t="s">
        <v>79</v>
      </c>
      <c r="B12" s="18"/>
      <c r="C12" s="18">
        <v>-2627.7</v>
      </c>
      <c r="D12" s="18">
        <f t="shared" si="2"/>
        <v>-2627.7</v>
      </c>
      <c r="E12" s="56"/>
      <c r="F12" s="13"/>
      <c r="G12" s="48"/>
      <c r="H12" s="21"/>
      <c r="I12" s="21">
        <f t="shared" si="0"/>
        <v>0</v>
      </c>
      <c r="J12" s="67"/>
      <c r="K12" s="46"/>
      <c r="L12" s="46"/>
      <c r="M12" s="47"/>
      <c r="N12" s="47"/>
    </row>
    <row r="13" spans="1:14" ht="23.1" customHeight="1" thickBot="1" x14ac:dyDescent="0.3">
      <c r="A13" s="30" t="s">
        <v>7</v>
      </c>
      <c r="B13" s="31">
        <f>SUM(B14:B18)</f>
        <v>91300</v>
      </c>
      <c r="C13" s="31">
        <f>SUM(C14:C18)</f>
        <v>56465.81</v>
      </c>
      <c r="D13" s="31">
        <f t="shared" si="2"/>
        <v>-34834.19</v>
      </c>
      <c r="E13" s="59">
        <f t="shared" si="3"/>
        <v>-0.38153548740416215</v>
      </c>
      <c r="F13" s="29" t="s">
        <v>5</v>
      </c>
      <c r="G13" s="36">
        <f>SUM(G14:G31)</f>
        <v>369245</v>
      </c>
      <c r="H13" s="36">
        <f>SUM(H14:H31)</f>
        <v>161590.26999999999</v>
      </c>
      <c r="I13" s="36">
        <f t="shared" si="0"/>
        <v>-207654.73</v>
      </c>
      <c r="J13" s="62">
        <f t="shared" si="1"/>
        <v>-0.56237655215371907</v>
      </c>
      <c r="K13" s="46"/>
      <c r="L13" s="46"/>
      <c r="M13" s="47"/>
      <c r="N13" s="47"/>
    </row>
    <row r="14" spans="1:14" ht="23.1" customHeight="1" thickBot="1" x14ac:dyDescent="0.3">
      <c r="A14" s="6" t="s">
        <v>51</v>
      </c>
      <c r="B14" s="18">
        <v>18800</v>
      </c>
      <c r="C14" s="18"/>
      <c r="D14" s="18">
        <f t="shared" si="2"/>
        <v>-18800</v>
      </c>
      <c r="E14" s="56">
        <f t="shared" si="3"/>
        <v>-1</v>
      </c>
      <c r="F14" s="15" t="s">
        <v>6</v>
      </c>
      <c r="G14" s="49"/>
      <c r="H14" s="27"/>
      <c r="I14" s="21">
        <f t="shared" si="0"/>
        <v>0</v>
      </c>
      <c r="J14" s="67"/>
      <c r="K14" s="46"/>
      <c r="L14" s="46"/>
      <c r="M14" s="47"/>
      <c r="N14" s="47"/>
    </row>
    <row r="15" spans="1:14" ht="23.1" customHeight="1" thickBot="1" x14ac:dyDescent="0.3">
      <c r="A15" s="6" t="s">
        <v>65</v>
      </c>
      <c r="B15" s="18">
        <v>62500</v>
      </c>
      <c r="C15" s="18">
        <v>45896.65</v>
      </c>
      <c r="D15" s="18">
        <f t="shared" si="2"/>
        <v>-16603.349999999999</v>
      </c>
      <c r="E15" s="56">
        <f t="shared" si="3"/>
        <v>-0.26565359999999999</v>
      </c>
      <c r="F15" s="15" t="s">
        <v>69</v>
      </c>
      <c r="G15" s="49">
        <v>97100</v>
      </c>
      <c r="H15" s="27">
        <f>59100+11000</f>
        <v>70100</v>
      </c>
      <c r="I15" s="21">
        <f t="shared" si="0"/>
        <v>-27000</v>
      </c>
      <c r="J15" s="67">
        <f t="shared" si="1"/>
        <v>-0.27806385169927911</v>
      </c>
      <c r="K15" s="46"/>
      <c r="L15" s="46"/>
      <c r="M15" s="47"/>
      <c r="N15" s="47"/>
    </row>
    <row r="16" spans="1:14" ht="23.1" customHeight="1" thickBot="1" x14ac:dyDescent="0.3">
      <c r="A16" s="6" t="s">
        <v>8</v>
      </c>
      <c r="B16" s="18">
        <v>5000</v>
      </c>
      <c r="C16" s="18">
        <v>3751.93</v>
      </c>
      <c r="D16" s="18">
        <f t="shared" si="2"/>
        <v>-1248.0700000000002</v>
      </c>
      <c r="E16" s="56">
        <f t="shared" si="3"/>
        <v>-0.24961400000000003</v>
      </c>
      <c r="F16" s="22" t="s">
        <v>9</v>
      </c>
      <c r="G16" s="49">
        <v>146280</v>
      </c>
      <c r="H16" s="27">
        <f>64548.31+13080</f>
        <v>77628.31</v>
      </c>
      <c r="I16" s="21">
        <f t="shared" si="0"/>
        <v>-68651.69</v>
      </c>
      <c r="J16" s="67">
        <f t="shared" si="1"/>
        <v>-0.46931699480448458</v>
      </c>
      <c r="K16" s="46"/>
      <c r="L16" s="46"/>
      <c r="M16" s="47"/>
      <c r="N16" s="47"/>
    </row>
    <row r="17" spans="1:14" ht="23.1" customHeight="1" thickBot="1" x14ac:dyDescent="0.3">
      <c r="A17" s="24" t="s">
        <v>10</v>
      </c>
      <c r="B17" s="18">
        <v>4500</v>
      </c>
      <c r="C17" s="18">
        <v>1016</v>
      </c>
      <c r="D17" s="18">
        <f t="shared" si="2"/>
        <v>-3484</v>
      </c>
      <c r="E17" s="56">
        <f t="shared" si="3"/>
        <v>-0.77422222222222226</v>
      </c>
      <c r="F17" s="22" t="s">
        <v>12</v>
      </c>
      <c r="G17" s="49"/>
      <c r="H17" s="23"/>
      <c r="I17" s="21">
        <f t="shared" si="0"/>
        <v>0</v>
      </c>
      <c r="J17" s="67"/>
      <c r="K17" s="46"/>
      <c r="L17" s="46"/>
      <c r="M17" s="47"/>
      <c r="N17" s="47"/>
    </row>
    <row r="18" spans="1:14" ht="18.75" customHeight="1" thickBot="1" x14ac:dyDescent="0.3">
      <c r="A18" s="24" t="s">
        <v>76</v>
      </c>
      <c r="B18" s="18">
        <v>500</v>
      </c>
      <c r="C18" s="25">
        <v>5801.23</v>
      </c>
      <c r="D18" s="52">
        <f t="shared" si="2"/>
        <v>5301.23</v>
      </c>
      <c r="E18" s="60">
        <f t="shared" si="3"/>
        <v>10.602459999999999</v>
      </c>
      <c r="F18" s="41" t="s">
        <v>58</v>
      </c>
      <c r="G18" s="49"/>
      <c r="H18" s="26"/>
      <c r="I18" s="25">
        <f t="shared" si="0"/>
        <v>0</v>
      </c>
      <c r="J18" s="68"/>
      <c r="K18" s="46"/>
      <c r="L18" s="46"/>
      <c r="M18" s="47"/>
      <c r="N18" s="47"/>
    </row>
    <row r="19" spans="1:14" ht="16.5" customHeight="1" thickBot="1" x14ac:dyDescent="0.3">
      <c r="A19" s="32" t="s">
        <v>11</v>
      </c>
      <c r="B19" s="31">
        <f>+SUM(B20:B26)</f>
        <v>428770</v>
      </c>
      <c r="C19" s="33">
        <f>SUM(C20:C27)</f>
        <v>335727.23</v>
      </c>
      <c r="D19" s="51">
        <f t="shared" si="2"/>
        <v>-93042.770000000019</v>
      </c>
      <c r="E19" s="61">
        <f t="shared" si="3"/>
        <v>-0.2169992536791287</v>
      </c>
      <c r="F19" s="42" t="s">
        <v>59</v>
      </c>
      <c r="G19" s="49">
        <v>10700</v>
      </c>
      <c r="H19" s="27"/>
      <c r="I19" s="57">
        <f t="shared" si="0"/>
        <v>-10700</v>
      </c>
      <c r="J19" s="69">
        <f t="shared" si="1"/>
        <v>-1</v>
      </c>
      <c r="K19" s="46"/>
      <c r="L19" s="46"/>
      <c r="M19" s="47"/>
      <c r="N19" s="47"/>
    </row>
    <row r="20" spans="1:14" ht="27.75" customHeight="1" thickBot="1" x14ac:dyDescent="0.3">
      <c r="A20" s="6" t="s">
        <v>52</v>
      </c>
      <c r="B20" s="18">
        <v>58920</v>
      </c>
      <c r="C20" s="18">
        <v>48236.36</v>
      </c>
      <c r="D20" s="18">
        <f t="shared" si="2"/>
        <v>-10683.64</v>
      </c>
      <c r="E20" s="56">
        <f t="shared" si="3"/>
        <v>-0.18132450780719619</v>
      </c>
      <c r="F20" s="15"/>
      <c r="G20" s="49"/>
      <c r="H20" s="27"/>
      <c r="I20" s="21">
        <f t="shared" si="0"/>
        <v>0</v>
      </c>
      <c r="J20" s="67"/>
      <c r="K20" s="46"/>
      <c r="L20" s="46"/>
      <c r="M20" s="47"/>
      <c r="N20" s="47"/>
    </row>
    <row r="21" spans="1:14" ht="27.75" customHeight="1" thickBot="1" x14ac:dyDescent="0.3">
      <c r="A21" s="6" t="s">
        <v>53</v>
      </c>
      <c r="B21" s="18">
        <v>42650</v>
      </c>
      <c r="C21" s="18">
        <v>13736.63</v>
      </c>
      <c r="D21" s="18">
        <f t="shared" si="2"/>
        <v>-28913.370000000003</v>
      </c>
      <c r="E21" s="56">
        <f t="shared" si="3"/>
        <v>-0.67792192262602591</v>
      </c>
      <c r="F21" s="15" t="s">
        <v>19</v>
      </c>
      <c r="G21" s="49"/>
      <c r="H21" s="27"/>
      <c r="I21" s="21">
        <f t="shared" si="0"/>
        <v>0</v>
      </c>
      <c r="J21" s="67"/>
      <c r="K21" s="46"/>
      <c r="L21" s="46"/>
      <c r="M21" s="47"/>
      <c r="N21" s="47"/>
    </row>
    <row r="22" spans="1:14" ht="27.75" customHeight="1" thickBot="1" x14ac:dyDescent="0.3">
      <c r="A22" s="6" t="s">
        <v>54</v>
      </c>
      <c r="B22" s="18">
        <v>308300</v>
      </c>
      <c r="C22" s="18">
        <v>263071.99</v>
      </c>
      <c r="D22" s="18">
        <f t="shared" si="2"/>
        <v>-45228.010000000009</v>
      </c>
      <c r="E22" s="56">
        <f t="shared" si="3"/>
        <v>-0.14670129743756086</v>
      </c>
      <c r="F22" s="15"/>
      <c r="G22" s="49"/>
      <c r="H22" s="27"/>
      <c r="I22" s="21">
        <f t="shared" si="0"/>
        <v>0</v>
      </c>
      <c r="J22" s="67"/>
      <c r="K22" s="46"/>
      <c r="L22" s="46"/>
      <c r="M22" s="47"/>
      <c r="N22" s="47"/>
    </row>
    <row r="23" spans="1:14" ht="27.75" customHeight="1" thickBot="1" x14ac:dyDescent="0.3">
      <c r="A23" s="6" t="s">
        <v>55</v>
      </c>
      <c r="B23" s="18">
        <v>1500</v>
      </c>
      <c r="C23" s="18"/>
      <c r="D23" s="18">
        <f t="shared" si="2"/>
        <v>-1500</v>
      </c>
      <c r="E23" s="56">
        <f t="shared" si="3"/>
        <v>-1</v>
      </c>
      <c r="F23" s="15" t="s">
        <v>80</v>
      </c>
      <c r="G23" s="49">
        <v>4500</v>
      </c>
      <c r="H23" s="27">
        <v>4793.96</v>
      </c>
      <c r="I23" s="21">
        <f t="shared" si="0"/>
        <v>293.96000000000004</v>
      </c>
      <c r="J23" s="67">
        <f t="shared" si="1"/>
        <v>6.5324444444444449E-2</v>
      </c>
      <c r="K23" s="46"/>
      <c r="L23" s="46"/>
      <c r="M23" s="47"/>
      <c r="N23" s="47"/>
    </row>
    <row r="24" spans="1:14" ht="27.75" customHeight="1" thickBot="1" x14ac:dyDescent="0.3">
      <c r="A24" s="6" t="s">
        <v>56</v>
      </c>
      <c r="B24" s="18">
        <v>15400</v>
      </c>
      <c r="C24" s="18">
        <v>9443.0499999999993</v>
      </c>
      <c r="D24" s="18">
        <f t="shared" si="2"/>
        <v>-5956.9500000000007</v>
      </c>
      <c r="E24" s="56">
        <f t="shared" si="3"/>
        <v>-0.38681493506493514</v>
      </c>
      <c r="F24" s="15"/>
      <c r="G24" s="49"/>
      <c r="H24" s="27"/>
      <c r="I24" s="21">
        <f t="shared" si="0"/>
        <v>0</v>
      </c>
      <c r="J24" s="67"/>
      <c r="K24" s="46"/>
      <c r="L24" s="46"/>
      <c r="M24" s="47"/>
      <c r="N24" s="47"/>
    </row>
    <row r="25" spans="1:14" ht="23.1" customHeight="1" thickBot="1" x14ac:dyDescent="0.3">
      <c r="A25" s="6" t="s">
        <v>13</v>
      </c>
      <c r="B25" s="18">
        <v>2000</v>
      </c>
      <c r="C25" s="18">
        <v>579.20000000000005</v>
      </c>
      <c r="D25" s="18">
        <f t="shared" si="2"/>
        <v>-1420.8</v>
      </c>
      <c r="E25" s="56">
        <f t="shared" si="3"/>
        <v>-0.71040000000000003</v>
      </c>
      <c r="F25" s="15"/>
      <c r="G25" s="49"/>
      <c r="H25" s="27"/>
      <c r="I25" s="21">
        <f t="shared" si="0"/>
        <v>0</v>
      </c>
      <c r="J25" s="67"/>
      <c r="K25" s="46"/>
      <c r="L25" s="46"/>
      <c r="M25" s="47"/>
      <c r="N25" s="47"/>
    </row>
    <row r="26" spans="1:14" ht="23.1" customHeight="1" thickBot="1" x14ac:dyDescent="0.3">
      <c r="A26" s="24" t="s">
        <v>77</v>
      </c>
      <c r="B26" s="18">
        <v>0</v>
      </c>
      <c r="C26" s="18">
        <v>660</v>
      </c>
      <c r="D26" s="18">
        <f t="shared" si="2"/>
        <v>660</v>
      </c>
      <c r="E26" s="56"/>
      <c r="F26" s="15" t="s">
        <v>60</v>
      </c>
      <c r="G26" s="49"/>
      <c r="H26" s="27"/>
      <c r="I26" s="21">
        <f t="shared" si="0"/>
        <v>0</v>
      </c>
      <c r="J26" s="67"/>
      <c r="K26" s="46"/>
      <c r="L26" s="46"/>
      <c r="M26" s="47"/>
      <c r="N26" s="47"/>
    </row>
    <row r="27" spans="1:14" ht="23.1" customHeight="1" thickBot="1" x14ac:dyDescent="0.3">
      <c r="A27" s="37"/>
      <c r="B27" s="18"/>
      <c r="C27" s="18"/>
      <c r="D27" s="18">
        <f t="shared" si="2"/>
        <v>0</v>
      </c>
      <c r="E27" s="56"/>
      <c r="F27" s="15" t="s">
        <v>61</v>
      </c>
      <c r="G27" s="49"/>
      <c r="H27" s="27"/>
      <c r="I27" s="21">
        <f t="shared" si="0"/>
        <v>0</v>
      </c>
      <c r="J27" s="67"/>
      <c r="K27" s="46"/>
      <c r="L27" s="46"/>
      <c r="M27" s="47"/>
      <c r="N27" s="47"/>
    </row>
    <row r="28" spans="1:14" ht="23.1" customHeight="1" thickBot="1" x14ac:dyDescent="0.3">
      <c r="A28" s="30" t="s">
        <v>14</v>
      </c>
      <c r="B28" s="31">
        <f>SUM(B29:B31)</f>
        <v>4100</v>
      </c>
      <c r="C28" s="31">
        <f>SUM(C29:C31)</f>
        <v>4222.38</v>
      </c>
      <c r="D28" s="31">
        <f t="shared" si="2"/>
        <v>122.38000000000011</v>
      </c>
      <c r="E28" s="59">
        <f t="shared" si="3"/>
        <v>2.9848780487804906E-2</v>
      </c>
      <c r="F28" s="15" t="s">
        <v>62</v>
      </c>
      <c r="G28" s="49">
        <v>11000</v>
      </c>
      <c r="H28" s="27">
        <v>5700</v>
      </c>
      <c r="I28" s="23">
        <f t="shared" si="0"/>
        <v>-5300</v>
      </c>
      <c r="J28" s="70">
        <f t="shared" si="1"/>
        <v>-0.48181818181818181</v>
      </c>
      <c r="K28" s="46"/>
      <c r="L28" s="46"/>
      <c r="M28" s="47"/>
      <c r="N28" s="47"/>
    </row>
    <row r="29" spans="1:14" ht="23.1" customHeight="1" thickBot="1" x14ac:dyDescent="0.3">
      <c r="A29" s="6" t="s">
        <v>16</v>
      </c>
      <c r="B29" s="18">
        <v>0</v>
      </c>
      <c r="C29" s="18">
        <v>4222.38</v>
      </c>
      <c r="D29" s="18">
        <f t="shared" si="2"/>
        <v>4222.38</v>
      </c>
      <c r="E29" s="56"/>
      <c r="F29" s="15" t="s">
        <v>15</v>
      </c>
      <c r="G29" s="49">
        <v>6000</v>
      </c>
      <c r="H29" s="27"/>
      <c r="I29" s="21">
        <f t="shared" si="0"/>
        <v>-6000</v>
      </c>
      <c r="J29" s="67">
        <f t="shared" si="1"/>
        <v>-1</v>
      </c>
      <c r="K29" s="46"/>
      <c r="L29" s="46"/>
      <c r="M29" s="47"/>
      <c r="N29" s="47"/>
    </row>
    <row r="30" spans="1:14" ht="23.1" customHeight="1" thickBot="1" x14ac:dyDescent="0.3">
      <c r="A30" s="6" t="s">
        <v>17</v>
      </c>
      <c r="B30" s="18">
        <v>4100</v>
      </c>
      <c r="C30" s="18"/>
      <c r="D30" s="18">
        <f t="shared" si="2"/>
        <v>-4100</v>
      </c>
      <c r="E30" s="56">
        <f t="shared" si="3"/>
        <v>-1</v>
      </c>
      <c r="F30" s="15" t="s">
        <v>70</v>
      </c>
      <c r="G30" s="49">
        <v>7500</v>
      </c>
      <c r="H30" s="27">
        <v>3368</v>
      </c>
      <c r="I30" s="21">
        <f t="shared" si="0"/>
        <v>-4132</v>
      </c>
      <c r="J30" s="67">
        <f t="shared" si="1"/>
        <v>-0.55093333333333339</v>
      </c>
      <c r="K30" s="46"/>
      <c r="L30" s="46"/>
      <c r="M30" s="47"/>
      <c r="N30" s="47"/>
    </row>
    <row r="31" spans="1:14" ht="23.1" customHeight="1" thickBot="1" x14ac:dyDescent="0.3">
      <c r="A31" s="6"/>
      <c r="B31" s="18">
        <v>0</v>
      </c>
      <c r="C31" s="18"/>
      <c r="D31" s="18">
        <f t="shared" si="2"/>
        <v>0</v>
      </c>
      <c r="E31" s="56"/>
      <c r="F31" s="15" t="s">
        <v>73</v>
      </c>
      <c r="G31" s="49">
        <v>86165</v>
      </c>
      <c r="H31" s="27"/>
      <c r="I31" s="21">
        <f t="shared" si="0"/>
        <v>-86165</v>
      </c>
      <c r="J31" s="67">
        <f t="shared" si="1"/>
        <v>-1</v>
      </c>
      <c r="K31" s="46"/>
      <c r="L31" s="46"/>
      <c r="M31" s="47"/>
      <c r="N31" s="47"/>
    </row>
    <row r="32" spans="1:14" ht="23.1" customHeight="1" thickBot="1" x14ac:dyDescent="0.3">
      <c r="A32" s="30" t="s">
        <v>18</v>
      </c>
      <c r="B32" s="31">
        <f>SUM(B33:B35)</f>
        <v>306000</v>
      </c>
      <c r="C32" s="31">
        <f>SUM(C33:C35)</f>
        <v>316084.16000000003</v>
      </c>
      <c r="D32" s="31">
        <f t="shared" si="2"/>
        <v>10084.160000000033</v>
      </c>
      <c r="E32" s="59">
        <f t="shared" si="3"/>
        <v>3.2954771241830175E-2</v>
      </c>
      <c r="F32" s="29" t="s">
        <v>24</v>
      </c>
      <c r="G32" s="36">
        <f>+G33+G34+G35</f>
        <v>523950</v>
      </c>
      <c r="H32" s="36">
        <v>560764.44999999995</v>
      </c>
      <c r="I32" s="36">
        <f t="shared" si="0"/>
        <v>36814.449999999953</v>
      </c>
      <c r="J32" s="62">
        <f t="shared" si="1"/>
        <v>7.0263288481725264E-2</v>
      </c>
      <c r="K32" s="46"/>
      <c r="L32" s="46"/>
      <c r="M32" s="47"/>
      <c r="N32" s="47"/>
    </row>
    <row r="33" spans="1:14" ht="23.1" customHeight="1" thickBot="1" x14ac:dyDescent="0.3">
      <c r="A33" s="6" t="s">
        <v>20</v>
      </c>
      <c r="B33" s="18">
        <v>225000</v>
      </c>
      <c r="C33" s="18">
        <v>224619.5</v>
      </c>
      <c r="D33" s="18">
        <f t="shared" si="2"/>
        <v>-380.5</v>
      </c>
      <c r="E33" s="56">
        <f t="shared" si="3"/>
        <v>-1.6911111111111111E-3</v>
      </c>
      <c r="F33" s="15" t="s">
        <v>63</v>
      </c>
      <c r="G33" s="49">
        <v>425000</v>
      </c>
      <c r="H33" s="27">
        <v>437692.25</v>
      </c>
      <c r="I33" s="21">
        <f t="shared" si="0"/>
        <v>12692.25</v>
      </c>
      <c r="J33" s="67">
        <f t="shared" si="1"/>
        <v>2.9864117647058822E-2</v>
      </c>
      <c r="K33" s="46"/>
      <c r="L33" s="46"/>
      <c r="M33" s="47"/>
      <c r="N33" s="47"/>
    </row>
    <row r="34" spans="1:14" ht="23.1" customHeight="1" thickBot="1" x14ac:dyDescent="0.3">
      <c r="A34" s="6" t="s">
        <v>21</v>
      </c>
      <c r="B34" s="18">
        <v>79000</v>
      </c>
      <c r="C34" s="18">
        <v>80639.95</v>
      </c>
      <c r="D34" s="18">
        <f t="shared" si="2"/>
        <v>1639.9499999999971</v>
      </c>
      <c r="E34" s="56">
        <f t="shared" si="3"/>
        <v>2.0758860759493635E-2</v>
      </c>
      <c r="F34" s="15" t="s">
        <v>74</v>
      </c>
      <c r="G34" s="49">
        <v>98950</v>
      </c>
      <c r="H34" s="27">
        <v>123072.2</v>
      </c>
      <c r="I34" s="21">
        <f t="shared" si="0"/>
        <v>24122.199999999997</v>
      </c>
      <c r="J34" s="67">
        <f t="shared" si="1"/>
        <v>0.24378170793329962</v>
      </c>
      <c r="K34" s="46"/>
      <c r="L34" s="46"/>
      <c r="M34" s="47"/>
      <c r="N34" s="47"/>
    </row>
    <row r="35" spans="1:14" ht="23.1" customHeight="1" thickBot="1" x14ac:dyDescent="0.3">
      <c r="A35" s="6" t="s">
        <v>22</v>
      </c>
      <c r="B35" s="18">
        <v>2000</v>
      </c>
      <c r="C35" s="18">
        <f>5451.37+4351.67+1021.67</f>
        <v>10824.710000000001</v>
      </c>
      <c r="D35" s="18">
        <f t="shared" si="2"/>
        <v>8824.7100000000009</v>
      </c>
      <c r="E35" s="56">
        <f t="shared" si="3"/>
        <v>4.4123550000000007</v>
      </c>
      <c r="F35" s="15"/>
      <c r="G35" s="49"/>
      <c r="H35" s="27"/>
      <c r="I35" s="21">
        <f t="shared" si="0"/>
        <v>0</v>
      </c>
      <c r="J35" s="67"/>
      <c r="K35" s="46"/>
      <c r="L35" s="46"/>
      <c r="M35" s="47"/>
      <c r="N35" s="47"/>
    </row>
    <row r="36" spans="1:14" ht="23.1" customHeight="1" thickBot="1" x14ac:dyDescent="0.3">
      <c r="A36" s="30" t="s">
        <v>23</v>
      </c>
      <c r="B36" s="36">
        <f>B37</f>
        <v>13910</v>
      </c>
      <c r="C36" s="36">
        <f>C37</f>
        <v>10945.81</v>
      </c>
      <c r="D36" s="36">
        <f t="shared" si="2"/>
        <v>-2964.1900000000005</v>
      </c>
      <c r="E36" s="62">
        <f t="shared" si="3"/>
        <v>-0.21309777138749106</v>
      </c>
      <c r="F36" s="35" t="s">
        <v>27</v>
      </c>
      <c r="G36" s="36">
        <f>G37</f>
        <v>3500</v>
      </c>
      <c r="H36" s="36">
        <v>6112.42</v>
      </c>
      <c r="I36" s="36">
        <f t="shared" si="0"/>
        <v>2612.42</v>
      </c>
      <c r="J36" s="62">
        <f t="shared" si="1"/>
        <v>0.74640571428571434</v>
      </c>
      <c r="K36" s="46"/>
      <c r="L36" s="46"/>
      <c r="M36" s="47"/>
      <c r="N36" s="47"/>
    </row>
    <row r="37" spans="1:14" ht="23.1" customHeight="1" thickBot="1" x14ac:dyDescent="0.3">
      <c r="A37" s="43" t="s">
        <v>78</v>
      </c>
      <c r="B37" s="18">
        <v>13910</v>
      </c>
      <c r="C37" s="44">
        <v>10945.81</v>
      </c>
      <c r="D37" s="44">
        <f t="shared" si="2"/>
        <v>-2964.1900000000005</v>
      </c>
      <c r="E37" s="63">
        <f t="shared" si="3"/>
        <v>-0.21309777138749106</v>
      </c>
      <c r="F37" s="43" t="s">
        <v>75</v>
      </c>
      <c r="G37" s="21">
        <v>3500</v>
      </c>
      <c r="H37" s="45">
        <v>6112.42</v>
      </c>
      <c r="I37" s="45">
        <f t="shared" si="0"/>
        <v>2612.42</v>
      </c>
      <c r="J37" s="71">
        <f t="shared" si="1"/>
        <v>0.74640571428571434</v>
      </c>
      <c r="K37" s="46"/>
      <c r="L37" s="46"/>
      <c r="M37" s="47"/>
      <c r="N37" s="47"/>
    </row>
    <row r="38" spans="1:14" ht="23.1" customHeight="1" thickBot="1" x14ac:dyDescent="0.3">
      <c r="A38" s="39" t="s">
        <v>25</v>
      </c>
      <c r="B38" s="33"/>
      <c r="C38" s="33"/>
      <c r="D38" s="53">
        <f t="shared" si="2"/>
        <v>0</v>
      </c>
      <c r="E38" s="64"/>
      <c r="F38" s="38" t="s">
        <v>66</v>
      </c>
      <c r="G38" s="33">
        <v>19300</v>
      </c>
      <c r="H38" s="33">
        <v>15368.7</v>
      </c>
      <c r="I38" s="53">
        <f t="shared" si="0"/>
        <v>-3931.2999999999993</v>
      </c>
      <c r="J38" s="64">
        <f t="shared" si="1"/>
        <v>-0.20369430051813467</v>
      </c>
      <c r="K38" s="46"/>
      <c r="L38" s="46"/>
      <c r="M38" s="47"/>
      <c r="N38" s="47"/>
    </row>
    <row r="39" spans="1:14" ht="23.1" customHeight="1" thickBot="1" x14ac:dyDescent="0.3">
      <c r="A39" s="30" t="s">
        <v>26</v>
      </c>
      <c r="B39" s="36">
        <v>1500</v>
      </c>
      <c r="C39" s="36">
        <v>3184.19</v>
      </c>
      <c r="D39" s="33">
        <f t="shared" si="2"/>
        <v>1684.19</v>
      </c>
      <c r="E39" s="58">
        <f t="shared" si="3"/>
        <v>1.1227933333333333</v>
      </c>
      <c r="F39" s="40" t="s">
        <v>29</v>
      </c>
      <c r="G39" s="36">
        <v>4000</v>
      </c>
      <c r="H39" s="36">
        <v>4200</v>
      </c>
      <c r="I39" s="33">
        <f t="shared" si="0"/>
        <v>200</v>
      </c>
      <c r="J39" s="61">
        <f t="shared" si="1"/>
        <v>0.05</v>
      </c>
      <c r="K39" s="46"/>
      <c r="L39" s="46"/>
      <c r="M39" s="47"/>
      <c r="N39" s="47"/>
    </row>
    <row r="40" spans="1:14" ht="18" customHeight="1" thickBot="1" x14ac:dyDescent="0.3">
      <c r="A40" s="34" t="s">
        <v>81</v>
      </c>
      <c r="B40" s="31">
        <v>8000</v>
      </c>
      <c r="C40" s="31">
        <v>32702.31</v>
      </c>
      <c r="D40" s="31">
        <f t="shared" si="2"/>
        <v>24702.31</v>
      </c>
      <c r="E40" s="59">
        <f t="shared" si="3"/>
        <v>3.0877887500000001</v>
      </c>
      <c r="F40" s="35" t="s">
        <v>57</v>
      </c>
      <c r="G40" s="36"/>
      <c r="H40" s="36">
        <v>8900.48</v>
      </c>
      <c r="I40" s="36">
        <f t="shared" si="0"/>
        <v>8900.48</v>
      </c>
      <c r="J40" s="62" t="e">
        <f t="shared" si="1"/>
        <v>#DIV/0!</v>
      </c>
      <c r="K40" s="46"/>
      <c r="L40" s="46"/>
      <c r="M40" s="47"/>
      <c r="N40" s="47"/>
    </row>
    <row r="41" spans="1:14" ht="23.1" customHeight="1" thickBot="1" x14ac:dyDescent="0.3">
      <c r="A41" s="8" t="s">
        <v>30</v>
      </c>
      <c r="B41" s="20">
        <f>B5</f>
        <v>931495</v>
      </c>
      <c r="C41" s="20">
        <f>C5</f>
        <v>847743.96000000008</v>
      </c>
      <c r="D41" s="20">
        <f t="shared" si="2"/>
        <v>-83751.039999999921</v>
      </c>
      <c r="E41" s="65">
        <f t="shared" si="3"/>
        <v>-8.9910348418402591E-2</v>
      </c>
      <c r="F41" s="16" t="s">
        <v>31</v>
      </c>
      <c r="G41" s="20">
        <f>G5</f>
        <v>931495</v>
      </c>
      <c r="H41" s="20">
        <f>H5</f>
        <v>765221.2699999999</v>
      </c>
      <c r="I41" s="55">
        <f t="shared" si="0"/>
        <v>-166273.7300000001</v>
      </c>
      <c r="J41" s="72">
        <f t="shared" si="1"/>
        <v>-0.17850201020939468</v>
      </c>
      <c r="K41" s="46"/>
      <c r="L41" s="46"/>
      <c r="M41" s="47"/>
      <c r="N41" s="47"/>
    </row>
    <row r="42" spans="1:14" ht="23.1" customHeight="1" thickBot="1" x14ac:dyDescent="0.3">
      <c r="A42" s="7" t="s">
        <v>32</v>
      </c>
      <c r="B42" s="19">
        <f>SUM(B43:B46)</f>
        <v>735000</v>
      </c>
      <c r="C42" s="19">
        <f>SUM(C43:C46)</f>
        <v>226205</v>
      </c>
      <c r="D42" s="19">
        <f t="shared" si="2"/>
        <v>-508795</v>
      </c>
      <c r="E42" s="66">
        <f t="shared" si="3"/>
        <v>-0.69223809523809521</v>
      </c>
      <c r="F42" s="14" t="s">
        <v>33</v>
      </c>
      <c r="G42" s="26">
        <f>SUM(G43:G46)</f>
        <v>735000</v>
      </c>
      <c r="H42" s="26">
        <f>SUM(H43:H46)</f>
        <v>226205</v>
      </c>
      <c r="I42" s="27">
        <f t="shared" si="0"/>
        <v>-508795</v>
      </c>
      <c r="J42" s="73">
        <f t="shared" si="1"/>
        <v>-0.69223809523809521</v>
      </c>
      <c r="K42" s="46"/>
      <c r="L42" s="46"/>
      <c r="M42" s="47"/>
      <c r="N42" s="47"/>
    </row>
    <row r="43" spans="1:14" ht="18" customHeight="1" thickBot="1" x14ac:dyDescent="0.3">
      <c r="A43" s="6" t="s">
        <v>34</v>
      </c>
      <c r="B43" s="18"/>
      <c r="C43" s="18"/>
      <c r="D43" s="18">
        <f t="shared" si="2"/>
        <v>0</v>
      </c>
      <c r="E43" s="56"/>
      <c r="F43" s="15" t="s">
        <v>35</v>
      </c>
      <c r="G43" s="21">
        <f>+B43</f>
        <v>0</v>
      </c>
      <c r="H43" s="21">
        <f>C43</f>
        <v>0</v>
      </c>
      <c r="I43" s="21">
        <f t="shared" si="0"/>
        <v>0</v>
      </c>
      <c r="J43" s="67"/>
      <c r="K43" s="46"/>
      <c r="L43" s="46"/>
      <c r="M43" s="47"/>
      <c r="N43" s="47"/>
    </row>
    <row r="44" spans="1:14" ht="23.1" customHeight="1" thickBot="1" x14ac:dyDescent="0.3">
      <c r="A44" s="6" t="s">
        <v>36</v>
      </c>
      <c r="B44" s="18">
        <v>75000</v>
      </c>
      <c r="C44" s="18"/>
      <c r="D44" s="18">
        <f t="shared" si="2"/>
        <v>-75000</v>
      </c>
      <c r="E44" s="56">
        <f t="shared" si="3"/>
        <v>-1</v>
      </c>
      <c r="F44" s="15" t="s">
        <v>37</v>
      </c>
      <c r="G44" s="21">
        <f t="shared" ref="G44:G46" si="4">B44</f>
        <v>75000</v>
      </c>
      <c r="H44" s="21">
        <f>C44</f>
        <v>0</v>
      </c>
      <c r="I44" s="21">
        <f t="shared" si="0"/>
        <v>-75000</v>
      </c>
      <c r="J44" s="67">
        <f t="shared" si="1"/>
        <v>-1</v>
      </c>
      <c r="K44" s="46"/>
      <c r="L44" s="46"/>
      <c r="M44" s="47"/>
      <c r="N44" s="47"/>
    </row>
    <row r="45" spans="1:14" ht="23.1" customHeight="1" thickBot="1" x14ac:dyDescent="0.3">
      <c r="A45" s="6" t="s">
        <v>38</v>
      </c>
      <c r="B45" s="18">
        <v>400000</v>
      </c>
      <c r="C45" s="18">
        <v>8505</v>
      </c>
      <c r="D45" s="18">
        <f t="shared" si="2"/>
        <v>-391495</v>
      </c>
      <c r="E45" s="56">
        <f t="shared" si="3"/>
        <v>-0.97873750000000004</v>
      </c>
      <c r="F45" s="15" t="s">
        <v>39</v>
      </c>
      <c r="G45" s="21">
        <f t="shared" si="4"/>
        <v>400000</v>
      </c>
      <c r="H45" s="21">
        <f>C45</f>
        <v>8505</v>
      </c>
      <c r="I45" s="21">
        <f t="shared" si="0"/>
        <v>-391495</v>
      </c>
      <c r="J45" s="67">
        <f t="shared" si="1"/>
        <v>-0.97873750000000004</v>
      </c>
      <c r="K45" s="46"/>
      <c r="L45" s="46"/>
      <c r="M45" s="47"/>
      <c r="N45" s="47"/>
    </row>
    <row r="46" spans="1:14" ht="23.1" customHeight="1" thickBot="1" x14ac:dyDescent="0.3">
      <c r="A46" s="6" t="s">
        <v>40</v>
      </c>
      <c r="B46" s="18">
        <v>260000</v>
      </c>
      <c r="C46" s="18">
        <v>217700</v>
      </c>
      <c r="D46" s="18">
        <f t="shared" si="2"/>
        <v>-42300</v>
      </c>
      <c r="E46" s="56">
        <f t="shared" si="3"/>
        <v>-0.16269230769230769</v>
      </c>
      <c r="F46" s="15" t="s">
        <v>40</v>
      </c>
      <c r="G46" s="21">
        <f t="shared" si="4"/>
        <v>260000</v>
      </c>
      <c r="H46" s="21">
        <f>C46</f>
        <v>217700</v>
      </c>
      <c r="I46" s="21">
        <f t="shared" si="0"/>
        <v>-42300</v>
      </c>
      <c r="J46" s="67">
        <f t="shared" si="1"/>
        <v>-0.16269230769230769</v>
      </c>
      <c r="K46" s="46"/>
      <c r="L46" s="46"/>
      <c r="M46" s="47"/>
      <c r="N46" s="47"/>
    </row>
    <row r="47" spans="1:14" ht="23.1" customHeight="1" thickBot="1" x14ac:dyDescent="0.3">
      <c r="A47" s="9" t="s">
        <v>41</v>
      </c>
      <c r="B47" s="20">
        <f>B41+B42</f>
        <v>1666495</v>
      </c>
      <c r="C47" s="20">
        <f>C41+C42</f>
        <v>1073948.96</v>
      </c>
      <c r="D47" s="20">
        <f t="shared" si="2"/>
        <v>-592546.04</v>
      </c>
      <c r="E47" s="65">
        <f t="shared" si="3"/>
        <v>-0.3555642471174531</v>
      </c>
      <c r="F47" s="17" t="s">
        <v>41</v>
      </c>
      <c r="G47" s="20">
        <f>G41+G42</f>
        <v>1666495</v>
      </c>
      <c r="H47" s="20">
        <f>H41+H42</f>
        <v>991426.2699999999</v>
      </c>
      <c r="I47" s="55">
        <f t="shared" si="0"/>
        <v>-675068.7300000001</v>
      </c>
      <c r="J47" s="72">
        <f t="shared" si="1"/>
        <v>-0.4050829615450392</v>
      </c>
      <c r="K47" s="46"/>
      <c r="L47" s="46"/>
      <c r="M47" s="47"/>
      <c r="N47" s="47"/>
    </row>
    <row r="48" spans="1:14" ht="23.1" customHeight="1" x14ac:dyDescent="0.25">
      <c r="K48" s="46"/>
      <c r="L48" s="46"/>
      <c r="M48" s="47"/>
      <c r="N48" s="47"/>
    </row>
    <row r="49" spans="6:14" ht="15.75" customHeight="1" x14ac:dyDescent="0.25">
      <c r="F49" s="10" t="s">
        <v>42</v>
      </c>
      <c r="G49" s="28">
        <f>B41-G41</f>
        <v>0</v>
      </c>
      <c r="H49" s="28">
        <f>C41-H41</f>
        <v>82522.690000000177</v>
      </c>
      <c r="K49" s="46"/>
      <c r="L49" s="46"/>
      <c r="M49" s="47"/>
      <c r="N49" s="47"/>
    </row>
    <row r="50" spans="6:14" x14ac:dyDescent="0.25">
      <c r="K50" s="46"/>
      <c r="L50" s="46"/>
      <c r="M50" s="47"/>
      <c r="N50" s="47"/>
    </row>
    <row r="51" spans="6:14" x14ac:dyDescent="0.25">
      <c r="K51" s="46"/>
      <c r="L51" s="46"/>
      <c r="M51" s="47"/>
      <c r="N51" s="47"/>
    </row>
    <row r="52" spans="6:14" x14ac:dyDescent="0.25">
      <c r="K52" s="46"/>
      <c r="L52" s="46"/>
      <c r="M52" s="47"/>
      <c r="N52" s="47"/>
    </row>
    <row r="53" spans="6:14" x14ac:dyDescent="0.25">
      <c r="K53" s="46"/>
      <c r="L53" s="46"/>
      <c r="M53" s="47"/>
      <c r="N53" s="47"/>
    </row>
    <row r="54" spans="6:14" x14ac:dyDescent="0.25">
      <c r="K54" s="46"/>
      <c r="L54" s="46"/>
      <c r="M54" s="47"/>
      <c r="N54" s="47"/>
    </row>
    <row r="55" spans="6:14" x14ac:dyDescent="0.25">
      <c r="K55" s="46"/>
      <c r="L55" s="46"/>
      <c r="M55" s="47"/>
      <c r="N55" s="47"/>
    </row>
    <row r="56" spans="6:14" x14ac:dyDescent="0.25">
      <c r="K56" s="46"/>
      <c r="L56" s="46"/>
      <c r="M56" s="47"/>
      <c r="N56" s="47"/>
    </row>
    <row r="57" spans="6:14" x14ac:dyDescent="0.25">
      <c r="K57" s="46"/>
      <c r="L57" s="46"/>
      <c r="M57" s="47"/>
      <c r="N57" s="47"/>
    </row>
    <row r="58" spans="6:14" x14ac:dyDescent="0.25">
      <c r="K58" s="46"/>
      <c r="L58" s="46"/>
      <c r="M58" s="47"/>
      <c r="N58" s="47"/>
    </row>
    <row r="59" spans="6:14" x14ac:dyDescent="0.25">
      <c r="K59" s="46"/>
      <c r="L59" s="46"/>
      <c r="M59" s="47"/>
      <c r="N59" s="47"/>
    </row>
    <row r="60" spans="6:14" x14ac:dyDescent="0.25">
      <c r="K60" s="46"/>
      <c r="L60" s="46"/>
      <c r="M60" s="47"/>
      <c r="N60" s="47"/>
    </row>
    <row r="61" spans="6:14" x14ac:dyDescent="0.25">
      <c r="K61" s="46"/>
      <c r="L61" s="46"/>
      <c r="M61" s="47"/>
      <c r="N61" s="47"/>
    </row>
    <row r="62" spans="6:14" x14ac:dyDescent="0.25">
      <c r="K62" s="46"/>
      <c r="L62" s="46"/>
      <c r="M62" s="47"/>
      <c r="N62" s="47"/>
    </row>
    <row r="63" spans="6:14" x14ac:dyDescent="0.25">
      <c r="K63" s="46"/>
      <c r="L63" s="46"/>
      <c r="M63" s="47"/>
      <c r="N63" s="47"/>
    </row>
    <row r="64" spans="6:14" x14ac:dyDescent="0.25">
      <c r="K64" s="46"/>
      <c r="L64" s="46"/>
      <c r="M64" s="47"/>
      <c r="N64" s="47"/>
    </row>
    <row r="65" spans="11:14" x14ac:dyDescent="0.25">
      <c r="K65" s="46"/>
      <c r="L65" s="46"/>
      <c r="M65" s="47"/>
      <c r="N65" s="47"/>
    </row>
    <row r="66" spans="11:14" x14ac:dyDescent="0.25">
      <c r="K66" s="46"/>
      <c r="L66" s="46"/>
      <c r="M66" s="47"/>
      <c r="N66" s="47"/>
    </row>
  </sheetData>
  <pageMargins left="0" right="0" top="0" bottom="0" header="0.31496062992125984" footer="0.31496062992125984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1"/>
  <sheetViews>
    <sheetView workbookViewId="0">
      <selection activeCell="A34" sqref="A34"/>
    </sheetView>
  </sheetViews>
  <sheetFormatPr baseColWidth="10" defaultRowHeight="15" x14ac:dyDescent="0.25"/>
  <cols>
    <col min="1" max="1" width="43.5703125" style="46" customWidth="1"/>
    <col min="2" max="2" width="13.42578125" style="46" customWidth="1"/>
    <col min="3" max="3" width="13.7109375" style="46" customWidth="1"/>
    <col min="4" max="4" width="34.85546875" style="10" customWidth="1"/>
    <col min="5" max="5" width="13.42578125" style="46" customWidth="1"/>
    <col min="6" max="8" width="11.42578125" style="46"/>
    <col min="9" max="9" width="22.7109375" style="46" customWidth="1"/>
    <col min="10" max="16384" width="11.42578125" style="46"/>
  </cols>
  <sheetData>
    <row r="1" spans="1:11" ht="15" customHeight="1" x14ac:dyDescent="0.25"/>
    <row r="2" spans="1:11" ht="15" customHeight="1" x14ac:dyDescent="0.25">
      <c r="A2" s="46" t="s">
        <v>4</v>
      </c>
      <c r="B2" s="50">
        <f>+'2018'!C6</f>
        <v>88412.069999999992</v>
      </c>
      <c r="G2" s="50"/>
      <c r="H2" s="47"/>
    </row>
    <row r="3" spans="1:11" ht="15" customHeight="1" x14ac:dyDescent="0.25">
      <c r="A3" s="46" t="s">
        <v>7</v>
      </c>
      <c r="B3" s="50">
        <f>+'2018'!C13</f>
        <v>56465.81</v>
      </c>
      <c r="G3" s="50"/>
      <c r="H3" s="47"/>
    </row>
    <row r="4" spans="1:11" ht="15" customHeight="1" x14ac:dyDescent="0.25">
      <c r="A4" s="46" t="s">
        <v>11</v>
      </c>
      <c r="B4" s="50">
        <f>+'2018'!C19</f>
        <v>335727.23</v>
      </c>
      <c r="G4" s="50"/>
      <c r="H4" s="47"/>
    </row>
    <row r="5" spans="1:11" ht="15" customHeight="1" x14ac:dyDescent="0.25">
      <c r="A5" s="46" t="s">
        <v>14</v>
      </c>
      <c r="B5" s="50">
        <f>+'2018'!C28</f>
        <v>4222.38</v>
      </c>
      <c r="G5" s="50"/>
      <c r="H5" s="47"/>
    </row>
    <row r="6" spans="1:11" ht="15" customHeight="1" x14ac:dyDescent="0.25">
      <c r="A6" s="46" t="s">
        <v>18</v>
      </c>
      <c r="B6" s="50">
        <f>+'2018'!C32</f>
        <v>316084.16000000003</v>
      </c>
      <c r="G6" s="50"/>
      <c r="H6" s="47"/>
    </row>
    <row r="7" spans="1:11" ht="15" customHeight="1" x14ac:dyDescent="0.25">
      <c r="A7" s="46" t="s">
        <v>23</v>
      </c>
      <c r="B7" s="50">
        <f>+'2018'!C36</f>
        <v>10945.81</v>
      </c>
      <c r="G7" s="50"/>
      <c r="H7" s="47"/>
      <c r="J7" s="47"/>
      <c r="K7" s="47"/>
    </row>
    <row r="8" spans="1:11" ht="15" customHeight="1" x14ac:dyDescent="0.25">
      <c r="A8" s="46" t="s">
        <v>26</v>
      </c>
      <c r="B8" s="50">
        <f>+'2018'!C39</f>
        <v>3184.19</v>
      </c>
      <c r="G8" s="50"/>
      <c r="H8" s="47"/>
      <c r="J8" s="47"/>
      <c r="K8" s="47"/>
    </row>
    <row r="9" spans="1:11" ht="15" customHeight="1" x14ac:dyDescent="0.25">
      <c r="A9" s="46" t="s">
        <v>28</v>
      </c>
      <c r="B9" s="50">
        <f>+'2018'!C40</f>
        <v>32702.31</v>
      </c>
      <c r="C9" s="10"/>
      <c r="D9" s="46"/>
      <c r="J9" s="47"/>
      <c r="K9" s="47"/>
    </row>
    <row r="10" spans="1:11" ht="15" customHeight="1" x14ac:dyDescent="0.25">
      <c r="C10" s="10"/>
      <c r="D10" s="46"/>
      <c r="J10" s="47"/>
      <c r="K10" s="47"/>
    </row>
    <row r="11" spans="1:11" ht="15" customHeight="1" x14ac:dyDescent="0.25">
      <c r="J11" s="47"/>
      <c r="K11" s="47"/>
    </row>
    <row r="12" spans="1:11" ht="15" customHeight="1" x14ac:dyDescent="0.25">
      <c r="J12" s="47"/>
      <c r="K12" s="47"/>
    </row>
    <row r="13" spans="1:11" ht="15" customHeight="1" x14ac:dyDescent="0.25">
      <c r="J13" s="47"/>
      <c r="K13" s="47"/>
    </row>
    <row r="14" spans="1:11" ht="15" customHeight="1" x14ac:dyDescent="0.25">
      <c r="J14" s="47"/>
      <c r="K14" s="47"/>
    </row>
    <row r="15" spans="1:11" ht="15" customHeight="1" x14ac:dyDescent="0.25">
      <c r="J15" s="47"/>
      <c r="K15" s="47"/>
    </row>
    <row r="16" spans="1:11" ht="15" customHeight="1" x14ac:dyDescent="0.25">
      <c r="J16" s="47"/>
      <c r="K16" s="47"/>
    </row>
    <row r="17" spans="1:11" ht="15" customHeight="1" x14ac:dyDescent="0.25">
      <c r="J17" s="47"/>
      <c r="K17" s="47"/>
    </row>
    <row r="18" spans="1:11" ht="15" customHeight="1" x14ac:dyDescent="0.25">
      <c r="J18" s="47"/>
      <c r="K18" s="47"/>
    </row>
    <row r="19" spans="1:11" ht="15" customHeight="1" x14ac:dyDescent="0.25">
      <c r="J19" s="47"/>
      <c r="K19" s="47"/>
    </row>
    <row r="20" spans="1:11" ht="15" customHeight="1" x14ac:dyDescent="0.25">
      <c r="J20" s="47"/>
      <c r="K20" s="47"/>
    </row>
    <row r="21" spans="1:11" ht="15" customHeight="1" x14ac:dyDescent="0.25">
      <c r="J21" s="47"/>
      <c r="K21" s="47"/>
    </row>
    <row r="22" spans="1:11" ht="15" customHeight="1" x14ac:dyDescent="0.25">
      <c r="J22" s="47"/>
      <c r="K22" s="47"/>
    </row>
    <row r="23" spans="1:11" ht="15" customHeight="1" x14ac:dyDescent="0.25">
      <c r="J23" s="47"/>
      <c r="K23" s="47"/>
    </row>
    <row r="24" spans="1:11" ht="15" customHeight="1" x14ac:dyDescent="0.25">
      <c r="J24" s="47"/>
      <c r="K24" s="47"/>
    </row>
    <row r="25" spans="1:11" ht="15" customHeight="1" x14ac:dyDescent="0.25">
      <c r="J25" s="47"/>
      <c r="K25" s="47"/>
    </row>
    <row r="26" spans="1:11" ht="15" customHeight="1" x14ac:dyDescent="0.25">
      <c r="J26" s="47"/>
      <c r="K26" s="47"/>
    </row>
    <row r="27" spans="1:11" ht="15" customHeight="1" x14ac:dyDescent="0.25">
      <c r="J27" s="47"/>
      <c r="K27" s="47"/>
    </row>
    <row r="28" spans="1:11" ht="15" customHeight="1" x14ac:dyDescent="0.25">
      <c r="A28" s="10" t="s">
        <v>72</v>
      </c>
      <c r="B28" s="50">
        <f>+'2018'!H6</f>
        <v>8284.9500000000007</v>
      </c>
      <c r="J28" s="47"/>
      <c r="K28" s="47"/>
    </row>
    <row r="29" spans="1:11" ht="15" customHeight="1" x14ac:dyDescent="0.25">
      <c r="A29" s="10" t="s">
        <v>82</v>
      </c>
      <c r="B29" s="50">
        <f>+'2018'!H13</f>
        <v>161590.26999999999</v>
      </c>
      <c r="J29" s="47"/>
      <c r="K29" s="47"/>
    </row>
    <row r="30" spans="1:11" ht="15" customHeight="1" x14ac:dyDescent="0.25">
      <c r="A30" s="10" t="s">
        <v>24</v>
      </c>
      <c r="B30" s="50">
        <f>+'2018'!H32</f>
        <v>560764.44999999995</v>
      </c>
      <c r="J30" s="47"/>
      <c r="K30" s="47"/>
    </row>
    <row r="31" spans="1:11" ht="15" customHeight="1" x14ac:dyDescent="0.25">
      <c r="A31" s="10" t="s">
        <v>27</v>
      </c>
      <c r="B31" s="50">
        <f>+'2018'!H36</f>
        <v>6112.42</v>
      </c>
      <c r="J31" s="47"/>
      <c r="K31" s="47"/>
    </row>
    <row r="32" spans="1:11" ht="15" customHeight="1" x14ac:dyDescent="0.25">
      <c r="A32" s="10" t="s">
        <v>66</v>
      </c>
      <c r="B32" s="50">
        <f>+'2018'!H38</f>
        <v>15368.7</v>
      </c>
      <c r="J32" s="47"/>
      <c r="K32" s="47"/>
    </row>
    <row r="33" spans="1:11" ht="15" customHeight="1" x14ac:dyDescent="0.25">
      <c r="A33" s="10" t="s">
        <v>84</v>
      </c>
      <c r="B33" s="50">
        <f>+'2018'!H39</f>
        <v>4200</v>
      </c>
      <c r="J33" s="47"/>
      <c r="K33" s="47"/>
    </row>
    <row r="34" spans="1:11" ht="15" customHeight="1" x14ac:dyDescent="0.25">
      <c r="A34" s="10" t="s">
        <v>57</v>
      </c>
      <c r="B34" s="50">
        <f>+'2018'!H40</f>
        <v>8900.48</v>
      </c>
      <c r="J34" s="47"/>
      <c r="K34" s="47"/>
    </row>
    <row r="35" spans="1:11" ht="15" customHeight="1" x14ac:dyDescent="0.25">
      <c r="J35" s="47"/>
      <c r="K35" s="47"/>
    </row>
    <row r="36" spans="1:11" ht="15" customHeight="1" x14ac:dyDescent="0.25">
      <c r="J36" s="47"/>
      <c r="K36" s="47"/>
    </row>
    <row r="37" spans="1:11" ht="15" customHeight="1" x14ac:dyDescent="0.25">
      <c r="J37" s="47"/>
      <c r="K37" s="47"/>
    </row>
    <row r="38" spans="1:11" ht="15" customHeight="1" x14ac:dyDescent="0.25">
      <c r="J38" s="47"/>
      <c r="K38" s="47"/>
    </row>
    <row r="39" spans="1:11" ht="15" customHeight="1" x14ac:dyDescent="0.25">
      <c r="J39" s="47"/>
      <c r="K39" s="47"/>
    </row>
    <row r="40" spans="1:11" ht="15" customHeight="1" x14ac:dyDescent="0.25">
      <c r="J40" s="47"/>
      <c r="K40" s="47"/>
    </row>
    <row r="41" spans="1:11" ht="15" customHeight="1" x14ac:dyDescent="0.25">
      <c r="J41" s="47"/>
      <c r="K41" s="47"/>
    </row>
    <row r="42" spans="1:11" ht="15" customHeight="1" x14ac:dyDescent="0.25">
      <c r="J42" s="47"/>
      <c r="K42" s="47"/>
    </row>
    <row r="43" spans="1:11" ht="15" customHeight="1" x14ac:dyDescent="0.25">
      <c r="J43" s="47"/>
      <c r="K43" s="47"/>
    </row>
    <row r="44" spans="1:11" ht="15" customHeight="1" x14ac:dyDescent="0.25">
      <c r="J44" s="47"/>
      <c r="K44" s="47"/>
    </row>
    <row r="45" spans="1:11" ht="15" customHeight="1" x14ac:dyDescent="0.25">
      <c r="J45" s="47"/>
      <c r="K45" s="47"/>
    </row>
    <row r="46" spans="1:11" ht="15" customHeight="1" x14ac:dyDescent="0.25">
      <c r="J46" s="47"/>
      <c r="K46" s="47"/>
    </row>
    <row r="47" spans="1:11" ht="15" customHeight="1" x14ac:dyDescent="0.25">
      <c r="J47" s="47"/>
      <c r="K47" s="47"/>
    </row>
    <row r="48" spans="1:11" ht="15" customHeight="1" x14ac:dyDescent="0.25">
      <c r="J48" s="47"/>
      <c r="K48" s="47"/>
    </row>
    <row r="49" spans="9:11" ht="15" customHeight="1" x14ac:dyDescent="0.25">
      <c r="J49" s="47"/>
      <c r="K49" s="47"/>
    </row>
    <row r="50" spans="9:11" ht="15" customHeight="1" x14ac:dyDescent="0.25">
      <c r="J50" s="47"/>
      <c r="K50" s="47"/>
    </row>
    <row r="51" spans="9:11" ht="15" customHeight="1" x14ac:dyDescent="0.25">
      <c r="I51" s="47"/>
    </row>
    <row r="52" spans="9:11" ht="15" customHeight="1" x14ac:dyDescent="0.25">
      <c r="I52" s="47"/>
    </row>
    <row r="53" spans="9:11" ht="15" customHeight="1" x14ac:dyDescent="0.25">
      <c r="I53" s="47"/>
    </row>
    <row r="54" spans="9:11" ht="15" customHeight="1" x14ac:dyDescent="0.25">
      <c r="I54" s="47"/>
    </row>
    <row r="55" spans="9:11" ht="15" customHeight="1" x14ac:dyDescent="0.25">
      <c r="I55" s="47"/>
    </row>
    <row r="56" spans="9:11" ht="15" customHeight="1" x14ac:dyDescent="0.25">
      <c r="I56" s="47"/>
    </row>
    <row r="57" spans="9:11" ht="15" customHeight="1" x14ac:dyDescent="0.25">
      <c r="I57" s="47"/>
    </row>
    <row r="58" spans="9:11" ht="15" customHeight="1" x14ac:dyDescent="0.25">
      <c r="I58" s="47"/>
      <c r="J58" s="47"/>
    </row>
    <row r="59" spans="9:11" ht="15" customHeight="1" x14ac:dyDescent="0.25">
      <c r="I59" s="47"/>
      <c r="J59" s="47"/>
    </row>
    <row r="60" spans="9:11" ht="15" customHeight="1" x14ac:dyDescent="0.25">
      <c r="J60" s="47"/>
      <c r="K60" s="47"/>
    </row>
    <row r="61" spans="9:11" ht="15" customHeight="1" x14ac:dyDescent="0.25">
      <c r="J61" s="47"/>
      <c r="K61" s="47"/>
    </row>
    <row r="62" spans="9:11" ht="15" customHeight="1" x14ac:dyDescent="0.25">
      <c r="J62" s="47"/>
      <c r="K62" s="47"/>
    </row>
    <row r="63" spans="9:11" ht="15" customHeight="1" x14ac:dyDescent="0.25">
      <c r="J63" s="47"/>
      <c r="K63" s="47"/>
    </row>
    <row r="64" spans="9:11" ht="15" customHeight="1" x14ac:dyDescent="0.25">
      <c r="J64" s="47"/>
      <c r="K64" s="47"/>
    </row>
    <row r="65" spans="10:11" ht="15" customHeight="1" x14ac:dyDescent="0.25">
      <c r="J65" s="47"/>
      <c r="K65" s="47"/>
    </row>
    <row r="66" spans="10:11" ht="15" customHeight="1" x14ac:dyDescent="0.25">
      <c r="J66" s="47"/>
      <c r="K66" s="47"/>
    </row>
    <row r="67" spans="10:11" ht="15" customHeight="1" x14ac:dyDescent="0.25"/>
    <row r="68" spans="10:11" ht="15" customHeight="1" x14ac:dyDescent="0.25"/>
    <row r="69" spans="10:11" ht="15" customHeight="1" x14ac:dyDescent="0.25"/>
    <row r="70" spans="10:11" ht="15" customHeight="1" x14ac:dyDescent="0.25"/>
    <row r="71" spans="10:11" ht="15" customHeight="1" x14ac:dyDescent="0.25"/>
    <row r="72" spans="10:11" ht="15" customHeight="1" x14ac:dyDescent="0.25"/>
    <row r="73" spans="10:11" ht="15" customHeight="1" x14ac:dyDescent="0.25"/>
    <row r="74" spans="10:11" ht="15" customHeight="1" x14ac:dyDescent="0.25"/>
    <row r="75" spans="10:11" ht="15" customHeight="1" x14ac:dyDescent="0.25"/>
    <row r="76" spans="10:11" ht="15" customHeight="1" x14ac:dyDescent="0.25"/>
    <row r="77" spans="10:11" ht="15" customHeight="1" x14ac:dyDescent="0.25"/>
    <row r="78" spans="10:11" ht="15" customHeight="1" x14ac:dyDescent="0.25"/>
    <row r="79" spans="10:11" ht="15" customHeight="1" x14ac:dyDescent="0.25"/>
    <row r="91" ht="15" customHeight="1" x14ac:dyDescent="0.25"/>
  </sheetData>
  <sortState ref="C51:D83">
    <sortCondition ref="C51"/>
  </sortState>
  <pageMargins left="0" right="0" top="0" bottom="0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2018</vt:lpstr>
      <vt:lpstr>2018 DIAPORAMA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Rouquier</dc:creator>
  <cp:lastModifiedBy>Jean-Pierre Rouquier</cp:lastModifiedBy>
  <cp:lastPrinted>2018-03-23T16:23:25Z</cp:lastPrinted>
  <dcterms:created xsi:type="dcterms:W3CDTF">2017-12-02T15:54:32Z</dcterms:created>
  <dcterms:modified xsi:type="dcterms:W3CDTF">2019-02-26T05:46:16Z</dcterms:modified>
</cp:coreProperties>
</file>